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AppData\Local\Microsoft\Windows\INetCache\Content.Outlook\GBMKDLP0\"/>
    </mc:Choice>
  </mc:AlternateContent>
  <bookViews>
    <workbookView xWindow="0" yWindow="0" windowWidth="21570" windowHeight="1021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47" i="21"/>
  <c r="H49" i="21" s="1"/>
  <c r="H51" i="21" s="1"/>
  <c r="H34" i="21"/>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K14" i="19"/>
  <c r="K61" i="19" s="1"/>
  <c r="I14" i="19"/>
  <c r="I61" i="19" s="1"/>
  <c r="I62" i="19" s="1"/>
  <c r="I66" i="19" s="1"/>
  <c r="I89" i="19" s="1"/>
  <c r="I101" i="19" s="1"/>
  <c r="J60" i="19"/>
  <c r="H61" i="19"/>
  <c r="I47" i="21"/>
  <c r="I34" i="21"/>
  <c r="W61" i="22"/>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89" i="19" s="1"/>
  <c r="K101" i="19" s="1"/>
  <c r="K64" i="19"/>
  <c r="K63" i="19"/>
  <c r="I68" i="19"/>
  <c r="I67" i="19"/>
  <c r="I63" i="19"/>
  <c r="I64" i="19"/>
  <c r="J63" i="19"/>
  <c r="H64" i="19"/>
  <c r="I49" i="21"/>
  <c r="I51" i="21" s="1"/>
  <c r="I72" i="18"/>
  <c r="H62" i="19"/>
  <c r="H68" i="19" s="1"/>
  <c r="H63" i="19"/>
  <c r="J62" i="19"/>
  <c r="J66" i="19" s="1"/>
  <c r="J89" i="19" s="1"/>
  <c r="J101" i="19" s="1"/>
  <c r="J64" i="19"/>
  <c r="K68" i="19" l="1"/>
  <c r="K67" i="19"/>
  <c r="H66" i="19"/>
  <c r="H89" i="19" s="1"/>
  <c r="H101" i="19" s="1"/>
  <c r="H67" i="19"/>
  <c r="J67" i="19"/>
  <c r="J68" i="19"/>
</calcChain>
</file>

<file path=xl/sharedStrings.xml><?xml version="1.0" encoding="utf-8"?>
<sst xmlns="http://schemas.openxmlformats.org/spreadsheetml/2006/main" count="521" uniqueCount="455">
  <si>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</si>
  <si>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</si>
  <si>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</si>
  <si>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</si>
  <si>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</si>
  <si>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</si>
  <si>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</si>
  <si>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</si>
  <si>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</si>
  <si>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</si>
  <si>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</si>
  <si>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</si>
  <si>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</si>
  <si>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</si>
  <si>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</si>
  <si>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</si>
  <si>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</si>
  <si>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</si>
  <si>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</si>
  <si>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</si>
  <si>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</si>
  <si>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</si>
  <si>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</si>
  <si>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</si>
  <si>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</si>
  <si>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</si>
  <si>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</si>
  <si>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</si>
  <si>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</si>
  <si>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</si>
  <si>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</si>
  <si>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</si>
  <si>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</si>
  <si>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</si>
  <si>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</si>
  <si>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</si>
  <si>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</si>
  <si>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</si>
  <si>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</si>
  <si>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</si>
  <si>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</si>
  <si>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</si>
  <si>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</si>
  <si>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</si>
  <si>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</si>
  <si>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</si>
  <si>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</si>
  <si>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</si>
  <si>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</si>
  <si>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</si>
  <si>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</si>
  <si>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</si>
  <si>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</si>
  <si>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</si>
  <si>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</si>
  <si>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</si>
  <si>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</si>
  <si>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</si>
  <si>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</si>
  <si>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</si>
  <si>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</si>
  <si>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</si>
  <si>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</si>
  <si>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</si>
  <si>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</si>
  <si>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</si>
  <si>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</si>
  <si>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</si>
  <si>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</si>
  <si>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</si>
  <si>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</si>
  <si>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</si>
  <si>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</si>
  <si>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</si>
  <si>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</si>
  <si>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</si>
  <si>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</si>
  <si>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</si>
  <si>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</si>
  <si>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</si>
  <si>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</si>
  <si>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</si>
  <si>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</si>
  <si>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</si>
  <si>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</si>
  <si>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</si>
  <si>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</si>
  <si>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</si>
  <si>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</si>
  <si>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</si>
  <si>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</si>
  <si>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</si>
  <si>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</si>
  <si>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</si>
  <si>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</si>
  <si>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</si>
  <si>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</si>
  <si>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</si>
  <si>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</si>
  <si>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</si>
  <si>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</si>
  <si>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</si>
  <si>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</si>
  <si>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</si>
  <si>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</si>
  <si>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</si>
  <si>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</si>
  <si>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</si>
  <si>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</si>
  <si>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</si>
  <si>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</si>
  <si>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</si>
  <si>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</si>
  <si>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</si>
  <si>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</si>
  <si>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</si>
  <si>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</si>
  <si>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</si>
  <si>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</si>
  <si>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</si>
  <si>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</si>
  <si>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</si>
  <si>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</si>
  <si>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</si>
  <si>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</si>
  <si>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</si>
  <si>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</si>
  <si>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</si>
  <si>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</si>
  <si>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</si>
  <si>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</si>
  <si>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</si>
  <si>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</si>
  <si>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</si>
  <si>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</si>
  <si>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</si>
  <si>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</si>
  <si>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</si>
  <si>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</si>
  <si>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</si>
  <si>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</si>
  <si>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</si>
  <si>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</si>
  <si>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</si>
  <si>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</si>
  <si>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</si>
  <si>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</si>
  <si>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</si>
  <si>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</si>
  <si>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</si>
  <si>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</si>
  <si>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</si>
  <si>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</si>
  <si>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</si>
  <si>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</si>
  <si>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</si>
  <si>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</si>
  <si>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</si>
  <si>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</si>
  <si>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</si>
  <si>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</si>
  <si>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</si>
  <si>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</si>
  <si>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</si>
  <si>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</si>
  <si>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</si>
  <si>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</si>
  <si>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</si>
  <si>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</si>
  <si>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</si>
  <si>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</si>
  <si>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</si>
  <si>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</si>
  <si>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</si>
  <si>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</si>
  <si>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</si>
  <si>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</si>
  <si>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</si>
  <si>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</si>
  <si>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</si>
  <si>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</si>
  <si>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</si>
  <si>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</si>
  <si>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</si>
  <si>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</si>
  <si>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</si>
  <si>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</si>
  <si>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</si>
  <si>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</si>
  <si>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</si>
  <si>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</si>
  <si>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</si>
  <si>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</si>
  <si>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</si>
  <si>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</si>
  <si>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</si>
  <si>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</si>
  <si>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</si>
  <si>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</si>
  <si>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</si>
  <si>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</si>
  <si>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</si>
  <si>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</si>
  <si>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</si>
  <si>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</si>
  <si>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</si>
  <si>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</si>
  <si>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</si>
  <si>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</si>
  <si>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</si>
  <si>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</si>
  <si>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</si>
  <si>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</si>
  <si>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</si>
  <si>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</si>
  <si>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</si>
  <si>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</si>
  <si>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</si>
  <si>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</si>
  <si>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</si>
  <si>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</si>
  <si>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</si>
  <si>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</si>
  <si>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</si>
  <si>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</si>
  <si>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</si>
  <si>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</si>
  <si>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</si>
  <si>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</si>
  <si>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</si>
  <si>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</si>
  <si>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</si>
  <si>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</si>
  <si>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</si>
  <si>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</si>
  <si>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</si>
  <si>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</si>
  <si>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</si>
  <si>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</si>
  <si>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</si>
  <si>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</si>
  <si>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</si>
  <si>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</si>
  <si>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</si>
  <si>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</si>
  <si>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</si>
  <si>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</si>
  <si>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</si>
  <si>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</si>
  <si>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</si>
  <si>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</si>
  <si>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</si>
  <si>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</si>
  <si>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</si>
  <si>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</si>
  <si>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</si>
  <si>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</si>
  <si>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</si>
  <si>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</si>
  <si>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</si>
  <si>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</si>
  <si>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</si>
  <si>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</si>
  <si>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</si>
  <si>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</si>
  <si>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</si>
  <si>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</si>
  <si>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</si>
  <si>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</si>
  <si>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</si>
  <si>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</si>
  <si>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</si>
  <si>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</si>
  <si>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</si>
  <si>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</si>
  <si>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</si>
  <si>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</si>
  <si>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</si>
  <si>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</si>
  <si>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</si>
  <si>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</si>
  <si>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</si>
  <si>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</si>
  <si>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</si>
  <si>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</si>
  <si>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</si>
  <si>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</si>
  <si>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</si>
  <si>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</si>
  <si>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</si>
  <si>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</si>
  <si>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</si>
  <si>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</si>
  <si>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</si>
  <si>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</si>
  <si>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</si>
  <si>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</si>
  <si>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</si>
  <si>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</si>
  <si>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</si>
  <si>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</si>
  <si>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</si>
  <si>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</si>
  <si>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</si>
  <si>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</si>
  <si>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</si>
  <si>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</si>
  <si>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</si>
  <si>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</si>
  <si>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</si>
  <si>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</si>
  <si>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</si>
  <si>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</si>
  <si>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</si>
  <si>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</si>
  <si>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</si>
  <si>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</si>
  <si>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</si>
  <si>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</si>
  <si>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</si>
  <si>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</si>
  <si>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</si>
  <si>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</si>
  <si>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</si>
  <si>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</si>
  <si>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</si>
  <si>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</si>
  <si>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</si>
  <si>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</si>
  <si>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</si>
  <si>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</si>
  <si>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</si>
  <si>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</si>
  <si>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</si>
  <si>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</si>
  <si>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</si>
  <si>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</si>
  <si>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</si>
  <si>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</si>
  <si>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</si>
  <si>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</si>
  <si>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</si>
  <si>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</si>
  <si>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</si>
  <si>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</si>
  <si>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</si>
  <si>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</si>
  <si>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</si>
  <si>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</si>
  <si>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</si>
  <si>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</si>
  <si>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</si>
  <si>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</si>
  <si>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</si>
  <si>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</si>
  <si>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</si>
  <si>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</si>
  <si>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</si>
  <si>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</si>
  <si>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</si>
  <si>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</si>
  <si>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</si>
  <si>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</si>
  <si>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</si>
  <si>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</si>
  <si>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</si>
  <si>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</si>
  <si>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</si>
  <si>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</si>
  <si>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</si>
  <si>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</si>
  <si>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</si>
  <si>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</si>
  <si>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</si>
  <si>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</si>
  <si>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</si>
  <si>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</si>
  <si>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</si>
  <si>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</si>
  <si>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</si>
  <si>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</si>
  <si>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</si>
  <si>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</si>
  <si>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</si>
  <si>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</si>
  <si>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</si>
  <si>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</si>
  <si>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</si>
  <si>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</si>
  <si>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</si>
  <si>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</si>
  <si>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</si>
  <si>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</si>
  <si>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</si>
  <si>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</si>
  <si>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</si>
  <si>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</si>
  <si>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</si>
  <si>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</si>
  <si>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</si>
  <si>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</si>
  <si>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</si>
  <si>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</si>
  <si>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</si>
  <si>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</si>
  <si>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</si>
  <si>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</si>
  <si>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</si>
  <si>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</si>
  <si>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</si>
  <si>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</si>
  <si>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</si>
  <si>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</si>
  <si>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</si>
  <si>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</si>
  <si>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</si>
  <si>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</si>
  <si>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</si>
  <si>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</si>
  <si>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</si>
  <si>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</si>
  <si>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</si>
  <si>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</si>
  <si>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</si>
  <si>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</si>
  <si>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</si>
  <si>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</si>
  <si>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</si>
  <si>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</si>
  <si>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</si>
  <si>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</si>
  <si>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</si>
  <si>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</si>
  <si>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03454088</t>
  </si>
  <si>
    <t>HR</t>
  </si>
  <si>
    <t>010006549</t>
  </si>
  <si>
    <t>18928523252</t>
  </si>
  <si>
    <t>1627</t>
  </si>
  <si>
    <t>549300TMC6BYESPQ7W85</t>
  </si>
  <si>
    <t>PODRAVKA prehrambena industrija d.d., KOPRIVNICA</t>
  </si>
  <si>
    <t>KOPRIVNICA</t>
  </si>
  <si>
    <t>ANTE STARČEVIĆA 32</t>
  </si>
  <si>
    <t>podravka@podravka.hr</t>
  </si>
  <si>
    <t>www.podravka.com</t>
  </si>
  <si>
    <t>Artner Kukec Julijana</t>
  </si>
  <si>
    <t>048 653 055</t>
  </si>
  <si>
    <t>Julijana.ArtnerKukec@podravka.hr</t>
  </si>
  <si>
    <t>Obveznik: PODRAVKA prehrambena industrija d.d., KOPRIVNICA</t>
  </si>
  <si>
    <t>Obveznik:  PODRAVKA prehrambena industrija d.d., KOPRIVNICA</t>
  </si>
  <si>
    <t>30.09.2019.</t>
  </si>
  <si>
    <t>Ernst &amp; Young d.o.o.</t>
  </si>
  <si>
    <t>stanje na dan 30.09.2019.</t>
  </si>
  <si>
    <t>u razdoblju 01.01.2019. do 30.09.2019.</t>
  </si>
  <si>
    <t>Berislav Horvat</t>
  </si>
  <si>
    <t xml:space="preserve">BILJEŠKE UZ FINANCIJSKE IZVJEŠTAJE - TFI
(sastavljaju se za tromjesečna izvještajna razdoblja)
Naziv izdavatelja:    PODRAVKA prehrambena industrija d.d., KOPRIVNICA
OIB:   18928523252
Izvještajno razdoblje: 01.01.2019.-30.09.2019.
Nerevidirani financijski izvještaji Podravke d.d. za razdoblje 1.-9. 2019. godine pripremljeni su u skladu sa Zakonom o računovodstvu Republike Hrvatske i Međunarodnim standardima financijskog izvještavanja (MSFI) te daju cjelovit i istinit prikaz imovine i obveza, dobitka i gubitka, financijskog položaja i poslovanja.
Od 01.01.2019. godine Podravka d.d. primjenjuje novi MSFI 16 Najmovi. Sukladno novom standardu Podravka d.d.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Na dan 30.09.2019. imovina s pravom korištenja Podravke d.d. iznosi 35,3 mil. HRK, a obveze po osnovi najma 35,9 mil. HRK. 
Detaljnije informacije o financijskim izvještajima dostupne su u PDF dokumentu "Rezultati poslovanja Podravke d.d. za razdoblje 1.-9. 2019. godine - nerevidirano" koji je istovremeno s ovim dokumentom objavljen na internetskim stranicama HANFE, Zagrebačke burze i Izdavatelja.
Financijski izvještaji za prvih devet mjeseci 2019.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</si>
</sst>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R10" sqref="R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t="s">
        <v>432</v>
      </c>
      <c r="F4" s="181"/>
      <c r="G4" s="77" t="s">
        <v>0</v>
      </c>
      <c r="H4" s="180" t="s">
        <v>449</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414</v>
      </c>
      <c r="B10" s="170"/>
      <c r="C10" s="170"/>
      <c r="D10" s="170"/>
      <c r="E10" s="170"/>
      <c r="F10" s="170"/>
      <c r="G10" s="170"/>
      <c r="H10" s="170"/>
      <c r="I10" s="170"/>
      <c r="J10" s="90"/>
    </row>
    <row r="11" spans="1:20" ht="24.6" customHeight="1" x14ac:dyDescent="0.25">
      <c r="A11" s="157" t="s">
        <v>393</v>
      </c>
      <c r="B11" s="171"/>
      <c r="C11" s="163" t="s">
        <v>433</v>
      </c>
      <c r="D11" s="164"/>
      <c r="E11" s="91"/>
      <c r="F11" s="129" t="s">
        <v>415</v>
      </c>
      <c r="G11" s="167"/>
      <c r="H11" s="145" t="s">
        <v>434</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435</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416</v>
      </c>
      <c r="H15" s="145" t="s">
        <v>438</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417</v>
      </c>
      <c r="C17" s="163" t="s">
        <v>437</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439</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48000</v>
      </c>
      <c r="D21" s="146"/>
      <c r="E21" s="135"/>
      <c r="F21" s="135"/>
      <c r="G21" s="136" t="s">
        <v>440</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441</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442</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443</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3380</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419</v>
      </c>
      <c r="D31" s="156" t="s">
        <v>418</v>
      </c>
      <c r="E31" s="143"/>
      <c r="F31" s="143"/>
      <c r="G31" s="143"/>
      <c r="H31" s="106"/>
      <c r="I31" s="107" t="s">
        <v>419</v>
      </c>
      <c r="J31" s="108" t="s">
        <v>420</v>
      </c>
    </row>
    <row r="32" spans="1:10" x14ac:dyDescent="0.25">
      <c r="A32" s="157"/>
      <c r="B32" s="158"/>
      <c r="C32" s="109"/>
      <c r="D32" s="77"/>
      <c r="E32" s="159"/>
      <c r="F32" s="159"/>
      <c r="G32" s="159"/>
      <c r="H32" s="159"/>
      <c r="I32" s="104"/>
      <c r="J32" s="105"/>
    </row>
    <row r="33" spans="1:10" x14ac:dyDescent="0.25">
      <c r="A33" s="157" t="s">
        <v>410</v>
      </c>
      <c r="B33" s="158"/>
      <c r="C33" s="102" t="s">
        <v>422</v>
      </c>
      <c r="D33" s="156" t="s">
        <v>421</v>
      </c>
      <c r="E33" s="143"/>
      <c r="F33" s="143"/>
      <c r="G33" s="143"/>
      <c r="H33" s="100"/>
      <c r="I33" s="107" t="s">
        <v>422</v>
      </c>
      <c r="J33" s="108" t="s">
        <v>423</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424</v>
      </c>
    </row>
    <row r="49" spans="1:10" x14ac:dyDescent="0.25">
      <c r="A49" s="113"/>
      <c r="B49" s="101"/>
      <c r="C49" s="101"/>
      <c r="D49" s="94"/>
      <c r="E49" s="135"/>
      <c r="F49" s="135"/>
      <c r="G49" s="149"/>
      <c r="H49" s="149"/>
      <c r="I49" s="94"/>
      <c r="J49" s="114" t="s">
        <v>425</v>
      </c>
    </row>
    <row r="50" spans="1:10" ht="14.45" customHeight="1" x14ac:dyDescent="0.25">
      <c r="A50" s="128" t="s">
        <v>403</v>
      </c>
      <c r="B50" s="129"/>
      <c r="C50" s="145" t="s">
        <v>425</v>
      </c>
      <c r="D50" s="146"/>
      <c r="E50" s="147" t="s">
        <v>426</v>
      </c>
      <c r="F50" s="148"/>
      <c r="G50" s="136"/>
      <c r="H50" s="137"/>
      <c r="I50" s="137"/>
      <c r="J50" s="138"/>
    </row>
    <row r="51" spans="1:10" x14ac:dyDescent="0.25">
      <c r="A51" s="113"/>
      <c r="B51" s="101"/>
      <c r="C51" s="149"/>
      <c r="D51" s="149"/>
      <c r="E51" s="135"/>
      <c r="F51" s="135"/>
      <c r="G51" s="150" t="s">
        <v>427</v>
      </c>
      <c r="H51" s="150"/>
      <c r="I51" s="150"/>
      <c r="J51" s="85"/>
    </row>
    <row r="52" spans="1:10" ht="13.9" customHeight="1" x14ac:dyDescent="0.25">
      <c r="A52" s="128" t="s">
        <v>404</v>
      </c>
      <c r="B52" s="129"/>
      <c r="C52" s="136" t="s">
        <v>444</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445</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446</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428</v>
      </c>
      <c r="B58" s="129"/>
      <c r="C58" s="130" t="s">
        <v>450</v>
      </c>
      <c r="D58" s="131"/>
      <c r="E58" s="131"/>
      <c r="F58" s="131"/>
      <c r="G58" s="131"/>
      <c r="H58" s="131"/>
      <c r="I58" s="131"/>
      <c r="J58" s="132"/>
    </row>
    <row r="59" spans="1:10" ht="14.45" customHeight="1" x14ac:dyDescent="0.25">
      <c r="A59" s="93"/>
      <c r="B59" s="94"/>
      <c r="C59" s="133" t="s">
        <v>429</v>
      </c>
      <c r="D59" s="133"/>
      <c r="E59" s="133"/>
      <c r="F59" s="133"/>
      <c r="G59" s="94"/>
      <c r="H59" s="94"/>
      <c r="I59" s="94"/>
      <c r="J59" s="96"/>
    </row>
    <row r="60" spans="1:10" x14ac:dyDescent="0.25">
      <c r="A60" s="128" t="s">
        <v>430</v>
      </c>
      <c r="B60" s="129"/>
      <c r="C60" s="130" t="s">
        <v>453</v>
      </c>
      <c r="D60" s="131"/>
      <c r="E60" s="131"/>
      <c r="F60" s="131"/>
      <c r="G60" s="131"/>
      <c r="H60" s="131"/>
      <c r="I60" s="131"/>
      <c r="J60" s="132"/>
    </row>
    <row r="61" spans="1:10" ht="14.45" customHeight="1" x14ac:dyDescent="0.25">
      <c r="A61" s="115"/>
      <c r="B61" s="116"/>
      <c r="C61" s="134" t="s">
        <v>431</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I32" sqref="I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451</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2001729017</v>
      </c>
      <c r="I9" s="34">
        <f>I10+I17+I27+I38+I43</f>
        <v>2023835625</v>
      </c>
    </row>
    <row r="10" spans="1:9" ht="12.75" customHeight="1" x14ac:dyDescent="0.2">
      <c r="A10" s="190" t="s">
        <v>5</v>
      </c>
      <c r="B10" s="190"/>
      <c r="C10" s="190"/>
      <c r="D10" s="190"/>
      <c r="E10" s="190"/>
      <c r="F10" s="190"/>
      <c r="G10" s="16">
        <v>3</v>
      </c>
      <c r="H10" s="34">
        <f>H11+H12+H13+H14+H15+H16</f>
        <v>83550892</v>
      </c>
      <c r="I10" s="34">
        <f>I11+I12+I13+I14+I15+I16</f>
        <v>85943007</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82012693</v>
      </c>
      <c r="I12" s="33">
        <v>81246331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1538199</v>
      </c>
      <c r="I15" s="33">
        <v>4696676</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943805991</v>
      </c>
      <c r="I17" s="34">
        <f>I18+I19+I20+I21+I22+I23+I24+I25+I26</f>
        <v>962131891</v>
      </c>
    </row>
    <row r="18" spans="1:9" ht="12.75" customHeight="1" x14ac:dyDescent="0.2">
      <c r="A18" s="186" t="s">
        <v>13</v>
      </c>
      <c r="B18" s="186"/>
      <c r="C18" s="186"/>
      <c r="D18" s="186"/>
      <c r="E18" s="186"/>
      <c r="F18" s="186"/>
      <c r="G18" s="15">
        <v>11</v>
      </c>
      <c r="H18" s="33">
        <v>45420448</v>
      </c>
      <c r="I18" s="33">
        <v>57990540</v>
      </c>
    </row>
    <row r="19" spans="1:9" ht="12.75" customHeight="1" x14ac:dyDescent="0.2">
      <c r="A19" s="186" t="s">
        <v>14</v>
      </c>
      <c r="B19" s="186"/>
      <c r="C19" s="186"/>
      <c r="D19" s="186"/>
      <c r="E19" s="186"/>
      <c r="F19" s="186"/>
      <c r="G19" s="15">
        <v>12</v>
      </c>
      <c r="H19" s="33">
        <v>438893781</v>
      </c>
      <c r="I19" s="33">
        <v>428045710</v>
      </c>
    </row>
    <row r="20" spans="1:9" ht="12.75" customHeight="1" x14ac:dyDescent="0.2">
      <c r="A20" s="186" t="s">
        <v>15</v>
      </c>
      <c r="B20" s="186"/>
      <c r="C20" s="186"/>
      <c r="D20" s="186"/>
      <c r="E20" s="186"/>
      <c r="F20" s="186"/>
      <c r="G20" s="15">
        <v>13</v>
      </c>
      <c r="H20" s="33">
        <v>251711854</v>
      </c>
      <c r="I20" s="33">
        <v>270964896</v>
      </c>
    </row>
    <row r="21" spans="1:9" ht="12.75" customHeight="1" x14ac:dyDescent="0.2">
      <c r="A21" s="186" t="s">
        <v>16</v>
      </c>
      <c r="B21" s="186"/>
      <c r="C21" s="186"/>
      <c r="D21" s="186"/>
      <c r="E21" s="186"/>
      <c r="F21" s="186"/>
      <c r="G21" s="15">
        <v>14</v>
      </c>
      <c r="H21" s="33">
        <v>24059995</v>
      </c>
      <c r="I21" s="33">
        <v>41882739</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285258</v>
      </c>
      <c r="I23" s="33">
        <v>2311435</v>
      </c>
    </row>
    <row r="24" spans="1:9" ht="12.75" customHeight="1" x14ac:dyDescent="0.2">
      <c r="A24" s="186" t="s">
        <v>19</v>
      </c>
      <c r="B24" s="186"/>
      <c r="C24" s="186"/>
      <c r="D24" s="186"/>
      <c r="E24" s="186"/>
      <c r="F24" s="186"/>
      <c r="G24" s="15">
        <v>17</v>
      </c>
      <c r="H24" s="33">
        <v>60854260</v>
      </c>
      <c r="I24" s="33">
        <v>39263772</v>
      </c>
    </row>
    <row r="25" spans="1:9" ht="12.75" customHeight="1" x14ac:dyDescent="0.2">
      <c r="A25" s="186" t="s">
        <v>20</v>
      </c>
      <c r="B25" s="186"/>
      <c r="C25" s="186"/>
      <c r="D25" s="186"/>
      <c r="E25" s="186"/>
      <c r="F25" s="186"/>
      <c r="G25" s="15">
        <v>18</v>
      </c>
      <c r="H25" s="33">
        <v>714344</v>
      </c>
      <c r="I25" s="33">
        <v>907238</v>
      </c>
    </row>
    <row r="26" spans="1:9" ht="12.75" customHeight="1" x14ac:dyDescent="0.2">
      <c r="A26" s="186" t="s">
        <v>21</v>
      </c>
      <c r="B26" s="186"/>
      <c r="C26" s="186"/>
      <c r="D26" s="186"/>
      <c r="E26" s="186"/>
      <c r="F26" s="186"/>
      <c r="G26" s="15">
        <v>19</v>
      </c>
      <c r="H26" s="33">
        <v>121866051</v>
      </c>
      <c r="I26" s="33">
        <v>120765561</v>
      </c>
    </row>
    <row r="27" spans="1:9" ht="12.75" customHeight="1" x14ac:dyDescent="0.2">
      <c r="A27" s="190" t="s">
        <v>22</v>
      </c>
      <c r="B27" s="190"/>
      <c r="C27" s="190"/>
      <c r="D27" s="190"/>
      <c r="E27" s="190"/>
      <c r="F27" s="190"/>
      <c r="G27" s="16">
        <v>20</v>
      </c>
      <c r="H27" s="34">
        <f>SUM(H28:H37)</f>
        <v>944698747</v>
      </c>
      <c r="I27" s="34">
        <f>SUM(I28:I37)</f>
        <v>947649886</v>
      </c>
    </row>
    <row r="28" spans="1:9" ht="12.75" customHeight="1" x14ac:dyDescent="0.2">
      <c r="A28" s="186" t="s">
        <v>23</v>
      </c>
      <c r="B28" s="186"/>
      <c r="C28" s="186"/>
      <c r="D28" s="186"/>
      <c r="E28" s="186"/>
      <c r="F28" s="186"/>
      <c r="G28" s="15">
        <v>21</v>
      </c>
      <c r="H28" s="33">
        <v>939068333</v>
      </c>
      <c r="I28" s="33">
        <v>941866719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5283130</v>
      </c>
      <c r="I30" s="33">
        <v>5040240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140500</v>
      </c>
      <c r="I34" s="33">
        <v>530322</v>
      </c>
    </row>
    <row r="35" spans="1:9" ht="12.75" customHeight="1" x14ac:dyDescent="0.2">
      <c r="A35" s="186" t="s">
        <v>30</v>
      </c>
      <c r="B35" s="186"/>
      <c r="C35" s="186"/>
      <c r="D35" s="186"/>
      <c r="E35" s="186"/>
      <c r="F35" s="186"/>
      <c r="G35" s="15">
        <v>28</v>
      </c>
      <c r="H35" s="33">
        <v>206784</v>
      </c>
      <c r="I35" s="33">
        <v>212605</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29673387</v>
      </c>
      <c r="I43" s="33">
        <v>28110841</v>
      </c>
    </row>
    <row r="44" spans="1:9" ht="12.75" customHeight="1" x14ac:dyDescent="0.2">
      <c r="A44" s="188" t="s">
        <v>382</v>
      </c>
      <c r="B44" s="188"/>
      <c r="C44" s="188"/>
      <c r="D44" s="188"/>
      <c r="E44" s="188"/>
      <c r="F44" s="188"/>
      <c r="G44" s="16">
        <v>37</v>
      </c>
      <c r="H44" s="34">
        <f>H45+H53+H60+H70</f>
        <v>987808109</v>
      </c>
      <c r="I44" s="34">
        <f>I45+I53+I60+I70</f>
        <v>1087529246</v>
      </c>
    </row>
    <row r="45" spans="1:9" ht="12.75" customHeight="1" x14ac:dyDescent="0.2">
      <c r="A45" s="190" t="s">
        <v>39</v>
      </c>
      <c r="B45" s="190"/>
      <c r="C45" s="190"/>
      <c r="D45" s="190"/>
      <c r="E45" s="190"/>
      <c r="F45" s="190"/>
      <c r="G45" s="16">
        <v>38</v>
      </c>
      <c r="H45" s="34">
        <f>SUM(H46:H52)</f>
        <v>369330573</v>
      </c>
      <c r="I45" s="34">
        <f>SUM(I46:I52)</f>
        <v>459512682</v>
      </c>
    </row>
    <row r="46" spans="1:9" ht="12.75" customHeight="1" x14ac:dyDescent="0.2">
      <c r="A46" s="186" t="s">
        <v>40</v>
      </c>
      <c r="B46" s="186"/>
      <c r="C46" s="186"/>
      <c r="D46" s="186"/>
      <c r="E46" s="186"/>
      <c r="F46" s="186"/>
      <c r="G46" s="15">
        <v>39</v>
      </c>
      <c r="H46" s="33">
        <v>140914574</v>
      </c>
      <c r="I46" s="33">
        <v>171203866</v>
      </c>
    </row>
    <row r="47" spans="1:9" ht="12.75" customHeight="1" x14ac:dyDescent="0.2">
      <c r="A47" s="186" t="s">
        <v>41</v>
      </c>
      <c r="B47" s="186"/>
      <c r="C47" s="186"/>
      <c r="D47" s="186"/>
      <c r="E47" s="186"/>
      <c r="F47" s="186"/>
      <c r="G47" s="15">
        <v>40</v>
      </c>
      <c r="H47" s="33">
        <v>27699930</v>
      </c>
      <c r="I47" s="33">
        <v>33830156</v>
      </c>
    </row>
    <row r="48" spans="1:9" ht="12.75" customHeight="1" x14ac:dyDescent="0.2">
      <c r="A48" s="186" t="s">
        <v>42</v>
      </c>
      <c r="B48" s="186"/>
      <c r="C48" s="186"/>
      <c r="D48" s="186"/>
      <c r="E48" s="186"/>
      <c r="F48" s="186"/>
      <c r="G48" s="15">
        <v>41</v>
      </c>
      <c r="H48" s="33">
        <v>154115542</v>
      </c>
      <c r="I48" s="33">
        <v>177104047</v>
      </c>
    </row>
    <row r="49" spans="1:9" ht="12.75" customHeight="1" x14ac:dyDescent="0.2">
      <c r="A49" s="186" t="s">
        <v>43</v>
      </c>
      <c r="B49" s="186"/>
      <c r="C49" s="186"/>
      <c r="D49" s="186"/>
      <c r="E49" s="186"/>
      <c r="F49" s="186"/>
      <c r="G49" s="15">
        <v>42</v>
      </c>
      <c r="H49" s="33">
        <v>45525456</v>
      </c>
      <c r="I49" s="33">
        <v>76299542</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1075071</v>
      </c>
      <c r="I51" s="33">
        <v>1075071</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488945847</v>
      </c>
      <c r="I53" s="34">
        <f>SUM(I54:I59)</f>
        <v>538068906</v>
      </c>
    </row>
    <row r="54" spans="1:9" ht="12.75" customHeight="1" x14ac:dyDescent="0.2">
      <c r="A54" s="186" t="s">
        <v>48</v>
      </c>
      <c r="B54" s="186"/>
      <c r="C54" s="186"/>
      <c r="D54" s="186"/>
      <c r="E54" s="186"/>
      <c r="F54" s="186"/>
      <c r="G54" s="15">
        <v>47</v>
      </c>
      <c r="H54" s="33">
        <v>280402725</v>
      </c>
      <c r="I54" s="33">
        <v>312419765</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200165110</v>
      </c>
      <c r="I56" s="33">
        <v>223691998</v>
      </c>
    </row>
    <row r="57" spans="1:9" ht="12.75" customHeight="1" x14ac:dyDescent="0.2">
      <c r="A57" s="186" t="s">
        <v>51</v>
      </c>
      <c r="B57" s="186"/>
      <c r="C57" s="186"/>
      <c r="D57" s="186"/>
      <c r="E57" s="186"/>
      <c r="F57" s="186"/>
      <c r="G57" s="15">
        <v>50</v>
      </c>
      <c r="H57" s="33">
        <v>512864</v>
      </c>
      <c r="I57" s="33">
        <v>707275</v>
      </c>
    </row>
    <row r="58" spans="1:9" ht="12.75" customHeight="1" x14ac:dyDescent="0.2">
      <c r="A58" s="186" t="s">
        <v>52</v>
      </c>
      <c r="B58" s="186"/>
      <c r="C58" s="186"/>
      <c r="D58" s="186"/>
      <c r="E58" s="186"/>
      <c r="F58" s="186"/>
      <c r="G58" s="15">
        <v>51</v>
      </c>
      <c r="H58" s="33">
        <v>7737922</v>
      </c>
      <c r="I58" s="33">
        <v>1113661</v>
      </c>
    </row>
    <row r="59" spans="1:9" ht="12.75" customHeight="1" x14ac:dyDescent="0.2">
      <c r="A59" s="186" t="s">
        <v>53</v>
      </c>
      <c r="B59" s="186"/>
      <c r="C59" s="186"/>
      <c r="D59" s="186"/>
      <c r="E59" s="186"/>
      <c r="F59" s="186"/>
      <c r="G59" s="15">
        <v>52</v>
      </c>
      <c r="H59" s="33">
        <v>127226</v>
      </c>
      <c r="I59" s="33">
        <v>136207</v>
      </c>
    </row>
    <row r="60" spans="1:9" ht="12.75" customHeight="1" x14ac:dyDescent="0.2">
      <c r="A60" s="190" t="s">
        <v>54</v>
      </c>
      <c r="B60" s="190"/>
      <c r="C60" s="190"/>
      <c r="D60" s="190"/>
      <c r="E60" s="190"/>
      <c r="F60" s="190"/>
      <c r="G60" s="16">
        <v>53</v>
      </c>
      <c r="H60" s="34">
        <f>SUM(H61:H69)</f>
        <v>61365184</v>
      </c>
      <c r="I60" s="34">
        <f>SUM(I61:I69)</f>
        <v>62863127</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61069474</v>
      </c>
      <c r="I63" s="33">
        <v>62345999</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295710</v>
      </c>
      <c r="I67" s="33">
        <v>517128</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68166505</v>
      </c>
      <c r="I70" s="33">
        <v>27084531</v>
      </c>
    </row>
    <row r="71" spans="1:9" ht="12.75" customHeight="1" x14ac:dyDescent="0.2">
      <c r="A71" s="187" t="s">
        <v>58</v>
      </c>
      <c r="B71" s="187"/>
      <c r="C71" s="187"/>
      <c r="D71" s="187"/>
      <c r="E71" s="187"/>
      <c r="F71" s="187"/>
      <c r="G71" s="15">
        <v>64</v>
      </c>
      <c r="H71" s="33">
        <v>4510408</v>
      </c>
      <c r="I71" s="33">
        <v>2744461</v>
      </c>
    </row>
    <row r="72" spans="1:9" ht="12.75" customHeight="1" x14ac:dyDescent="0.2">
      <c r="A72" s="188" t="s">
        <v>383</v>
      </c>
      <c r="B72" s="188"/>
      <c r="C72" s="188"/>
      <c r="D72" s="188"/>
      <c r="E72" s="188"/>
      <c r="F72" s="188"/>
      <c r="G72" s="16">
        <v>65</v>
      </c>
      <c r="H72" s="34">
        <f>H8+H9+H44+H71</f>
        <v>2994047534</v>
      </c>
      <c r="I72" s="34">
        <f>I8+I9+I44+I71</f>
        <v>3114109332</v>
      </c>
    </row>
    <row r="73" spans="1:9" ht="12.75" customHeight="1" x14ac:dyDescent="0.2">
      <c r="A73" s="187" t="s">
        <v>59</v>
      </c>
      <c r="B73" s="187"/>
      <c r="C73" s="187"/>
      <c r="D73" s="187"/>
      <c r="E73" s="187"/>
      <c r="F73" s="187"/>
      <c r="G73" s="15">
        <v>66</v>
      </c>
      <c r="H73" s="33">
        <v>1048180995</v>
      </c>
      <c r="I73" s="33">
        <v>987784784</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2189169838</v>
      </c>
      <c r="I75" s="34">
        <f>I76+I77+I78+I84+I85+I89+I92+I95</f>
        <v>2292728186</v>
      </c>
    </row>
    <row r="76" spans="1:9" ht="12.75" customHeight="1" x14ac:dyDescent="0.2">
      <c r="A76" s="186" t="s">
        <v>61</v>
      </c>
      <c r="B76" s="186"/>
      <c r="C76" s="186"/>
      <c r="D76" s="186"/>
      <c r="E76" s="186"/>
      <c r="F76" s="186"/>
      <c r="G76" s="15">
        <v>68</v>
      </c>
      <c r="H76" s="33">
        <v>1566400660</v>
      </c>
      <c r="I76" s="33">
        <v>1566400660</v>
      </c>
    </row>
    <row r="77" spans="1:9" ht="12.75" customHeight="1" x14ac:dyDescent="0.2">
      <c r="A77" s="186" t="s">
        <v>62</v>
      </c>
      <c r="B77" s="186"/>
      <c r="C77" s="186"/>
      <c r="D77" s="186"/>
      <c r="E77" s="186"/>
      <c r="F77" s="186"/>
      <c r="G77" s="15">
        <v>69</v>
      </c>
      <c r="H77" s="33">
        <v>177874586</v>
      </c>
      <c r="I77" s="33">
        <v>177022898</v>
      </c>
    </row>
    <row r="78" spans="1:9" ht="12.75" customHeight="1" x14ac:dyDescent="0.2">
      <c r="A78" s="190" t="s">
        <v>63</v>
      </c>
      <c r="B78" s="190"/>
      <c r="C78" s="190"/>
      <c r="D78" s="190"/>
      <c r="E78" s="190"/>
      <c r="F78" s="190"/>
      <c r="G78" s="16">
        <v>70</v>
      </c>
      <c r="H78" s="34">
        <f>SUM(H79:H83)</f>
        <v>328057266</v>
      </c>
      <c r="I78" s="34">
        <f>SUM(I79:I83)</f>
        <v>382882549</v>
      </c>
    </row>
    <row r="79" spans="1:9" ht="12.75" customHeight="1" x14ac:dyDescent="0.2">
      <c r="A79" s="186" t="s">
        <v>64</v>
      </c>
      <c r="B79" s="186"/>
      <c r="C79" s="186"/>
      <c r="D79" s="186"/>
      <c r="E79" s="186"/>
      <c r="F79" s="186"/>
      <c r="G79" s="15">
        <v>71</v>
      </c>
      <c r="H79" s="33">
        <v>30947466</v>
      </c>
      <c r="I79" s="33">
        <v>36604532</v>
      </c>
    </row>
    <row r="80" spans="1:9" ht="12.75" customHeight="1" x14ac:dyDescent="0.2">
      <c r="A80" s="186" t="s">
        <v>65</v>
      </c>
      <c r="B80" s="186"/>
      <c r="C80" s="186"/>
      <c r="D80" s="186"/>
      <c r="E80" s="186"/>
      <c r="F80" s="186"/>
      <c r="G80" s="15">
        <v>72</v>
      </c>
      <c r="H80" s="33">
        <v>147604502</v>
      </c>
      <c r="I80" s="33">
        <v>147604502</v>
      </c>
    </row>
    <row r="81" spans="1:9" ht="12.75" customHeight="1" x14ac:dyDescent="0.2">
      <c r="A81" s="186" t="s">
        <v>66</v>
      </c>
      <c r="B81" s="186"/>
      <c r="C81" s="186"/>
      <c r="D81" s="186"/>
      <c r="E81" s="186"/>
      <c r="F81" s="186"/>
      <c r="G81" s="15">
        <v>73</v>
      </c>
      <c r="H81" s="33">
        <v>-54209463</v>
      </c>
      <c r="I81" s="33">
        <v>-48445478</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203714761</v>
      </c>
      <c r="I83" s="33">
        <v>247118993</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3696000</v>
      </c>
      <c r="I89" s="34">
        <f>I90-I91</f>
        <v>4868475</v>
      </c>
    </row>
    <row r="90" spans="1:9" ht="12.75" customHeight="1" x14ac:dyDescent="0.2">
      <c r="A90" s="186" t="s">
        <v>75</v>
      </c>
      <c r="B90" s="186"/>
      <c r="C90" s="186"/>
      <c r="D90" s="186"/>
      <c r="E90" s="186"/>
      <c r="F90" s="186"/>
      <c r="G90" s="15">
        <v>82</v>
      </c>
      <c r="H90" s="33">
        <v>3696000</v>
      </c>
      <c r="I90" s="33">
        <v>4868475</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113141326</v>
      </c>
      <c r="I92" s="34">
        <f>I93-I94</f>
        <v>161553604</v>
      </c>
    </row>
    <row r="93" spans="1:9" ht="12.75" customHeight="1" x14ac:dyDescent="0.2">
      <c r="A93" s="186" t="s">
        <v>78</v>
      </c>
      <c r="B93" s="186"/>
      <c r="C93" s="186"/>
      <c r="D93" s="186"/>
      <c r="E93" s="186"/>
      <c r="F93" s="186"/>
      <c r="G93" s="15">
        <v>85</v>
      </c>
      <c r="H93" s="33">
        <v>113141326</v>
      </c>
      <c r="I93" s="33">
        <v>161553604</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32817905</v>
      </c>
      <c r="I96" s="34">
        <f>SUM(I97:I102)</f>
        <v>32630075</v>
      </c>
    </row>
    <row r="97" spans="1:9" ht="12.75" customHeight="1" x14ac:dyDescent="0.2">
      <c r="A97" s="186" t="s">
        <v>81</v>
      </c>
      <c r="B97" s="186"/>
      <c r="C97" s="186"/>
      <c r="D97" s="186"/>
      <c r="E97" s="186"/>
      <c r="F97" s="186"/>
      <c r="G97" s="15">
        <v>89</v>
      </c>
      <c r="H97" s="33">
        <v>19811677</v>
      </c>
      <c r="I97" s="33">
        <v>19811677</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13006228</v>
      </c>
      <c r="I99" s="33">
        <v>12818398</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181202712</v>
      </c>
      <c r="I103" s="34">
        <f>SUM(I104:I114)</f>
        <v>185175753</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181202712</v>
      </c>
      <c r="I109" s="33">
        <v>185175753</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542996031</v>
      </c>
      <c r="I115" s="34">
        <f>SUM(I116:I129)</f>
        <v>530025131</v>
      </c>
    </row>
    <row r="116" spans="1:9" ht="12.75" customHeight="1" x14ac:dyDescent="0.2">
      <c r="A116" s="186" t="s">
        <v>87</v>
      </c>
      <c r="B116" s="186"/>
      <c r="C116" s="186"/>
      <c r="D116" s="186"/>
      <c r="E116" s="186"/>
      <c r="F116" s="186"/>
      <c r="G116" s="15">
        <v>108</v>
      </c>
      <c r="H116" s="33">
        <v>39997328</v>
      </c>
      <c r="I116" s="33">
        <v>24516790</v>
      </c>
    </row>
    <row r="117" spans="1:9" ht="22.15" customHeight="1" x14ac:dyDescent="0.2">
      <c r="A117" s="186" t="s">
        <v>88</v>
      </c>
      <c r="B117" s="186"/>
      <c r="C117" s="186"/>
      <c r="D117" s="186"/>
      <c r="E117" s="186"/>
      <c r="F117" s="186"/>
      <c r="G117" s="15">
        <v>109</v>
      </c>
      <c r="H117" s="33">
        <v>29720699</v>
      </c>
      <c r="I117" s="33">
        <v>9428974</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605256</v>
      </c>
      <c r="I120" s="33">
        <v>594597</v>
      </c>
    </row>
    <row r="121" spans="1:9" ht="12.75" customHeight="1" x14ac:dyDescent="0.2">
      <c r="A121" s="186" t="s">
        <v>92</v>
      </c>
      <c r="B121" s="186"/>
      <c r="C121" s="186"/>
      <c r="D121" s="186"/>
      <c r="E121" s="186"/>
      <c r="F121" s="186"/>
      <c r="G121" s="15">
        <v>113</v>
      </c>
      <c r="H121" s="33">
        <v>176901761</v>
      </c>
      <c r="I121" s="33">
        <v>214479977</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245821222</v>
      </c>
      <c r="I123" s="33">
        <v>224199861</v>
      </c>
    </row>
    <row r="124" spans="1:9" x14ac:dyDescent="0.2">
      <c r="A124" s="186" t="s">
        <v>95</v>
      </c>
      <c r="B124" s="186"/>
      <c r="C124" s="186"/>
      <c r="D124" s="186"/>
      <c r="E124" s="186"/>
      <c r="F124" s="186"/>
      <c r="G124" s="15">
        <v>116</v>
      </c>
      <c r="H124" s="33">
        <v>25228</v>
      </c>
      <c r="I124" s="33">
        <v>128367</v>
      </c>
    </row>
    <row r="125" spans="1:9" x14ac:dyDescent="0.2">
      <c r="A125" s="186" t="s">
        <v>98</v>
      </c>
      <c r="B125" s="186"/>
      <c r="C125" s="186"/>
      <c r="D125" s="186"/>
      <c r="E125" s="186"/>
      <c r="F125" s="186"/>
      <c r="G125" s="15">
        <v>117</v>
      </c>
      <c r="H125" s="33">
        <v>34661926</v>
      </c>
      <c r="I125" s="33">
        <v>30796435</v>
      </c>
    </row>
    <row r="126" spans="1:9" x14ac:dyDescent="0.2">
      <c r="A126" s="186" t="s">
        <v>99</v>
      </c>
      <c r="B126" s="186"/>
      <c r="C126" s="186"/>
      <c r="D126" s="186"/>
      <c r="E126" s="186"/>
      <c r="F126" s="186"/>
      <c r="G126" s="15">
        <v>118</v>
      </c>
      <c r="H126" s="33">
        <v>12830510</v>
      </c>
      <c r="I126" s="33">
        <v>23219386</v>
      </c>
    </row>
    <row r="127" spans="1:9" x14ac:dyDescent="0.2">
      <c r="A127" s="186" t="s">
        <v>100</v>
      </c>
      <c r="B127" s="186"/>
      <c r="C127" s="186"/>
      <c r="D127" s="186"/>
      <c r="E127" s="186"/>
      <c r="F127" s="186"/>
      <c r="G127" s="15">
        <v>119</v>
      </c>
      <c r="H127" s="33">
        <v>1470793</v>
      </c>
      <c r="I127" s="33">
        <v>1438218</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961308</v>
      </c>
      <c r="I129" s="33">
        <v>1222526</v>
      </c>
    </row>
    <row r="130" spans="1:9" ht="22.15" customHeight="1" x14ac:dyDescent="0.2">
      <c r="A130" s="187" t="s">
        <v>103</v>
      </c>
      <c r="B130" s="187"/>
      <c r="C130" s="187"/>
      <c r="D130" s="187"/>
      <c r="E130" s="187"/>
      <c r="F130" s="187"/>
      <c r="G130" s="15">
        <v>122</v>
      </c>
      <c r="H130" s="33">
        <v>47861048</v>
      </c>
      <c r="I130" s="33">
        <v>73550187</v>
      </c>
    </row>
    <row r="131" spans="1:9" x14ac:dyDescent="0.2">
      <c r="A131" s="188" t="s">
        <v>388</v>
      </c>
      <c r="B131" s="188"/>
      <c r="C131" s="188"/>
      <c r="D131" s="188"/>
      <c r="E131" s="188"/>
      <c r="F131" s="188"/>
      <c r="G131" s="16">
        <v>123</v>
      </c>
      <c r="H131" s="34">
        <f>H75+H96+H103+H115+H130</f>
        <v>2994047534</v>
      </c>
      <c r="I131" s="34">
        <f>I75+I96+I103+I115+I130</f>
        <v>3114109332</v>
      </c>
    </row>
    <row r="132" spans="1:9" x14ac:dyDescent="0.2">
      <c r="A132" s="187" t="s">
        <v>104</v>
      </c>
      <c r="B132" s="187"/>
      <c r="C132" s="187"/>
      <c r="D132" s="187"/>
      <c r="E132" s="187"/>
      <c r="F132" s="187"/>
      <c r="G132" s="15">
        <v>124</v>
      </c>
      <c r="H132" s="33">
        <v>1048180995</v>
      </c>
      <c r="I132" s="33">
        <v>987784784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65" sqref="K6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452</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447</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1483412249</v>
      </c>
      <c r="I8" s="37">
        <f>SUM(I9:I13)</f>
        <v>521827784</v>
      </c>
      <c r="J8" s="37">
        <f>SUM(J9:J13)</f>
        <v>1621646987</v>
      </c>
      <c r="K8" s="37">
        <f>SUM(K9:K13)</f>
        <v>568132017</v>
      </c>
    </row>
    <row r="9" spans="1:11" x14ac:dyDescent="0.2">
      <c r="A9" s="186" t="s">
        <v>121</v>
      </c>
      <c r="B9" s="186"/>
      <c r="C9" s="186"/>
      <c r="D9" s="186"/>
      <c r="E9" s="186"/>
      <c r="F9" s="186"/>
      <c r="G9" s="15">
        <v>126</v>
      </c>
      <c r="H9" s="33">
        <v>539353390</v>
      </c>
      <c r="I9" s="33">
        <v>178951355</v>
      </c>
      <c r="J9" s="33">
        <v>618872321</v>
      </c>
      <c r="K9" s="33">
        <v>200311748</v>
      </c>
    </row>
    <row r="10" spans="1:11" x14ac:dyDescent="0.2">
      <c r="A10" s="186" t="s">
        <v>122</v>
      </c>
      <c r="B10" s="186"/>
      <c r="C10" s="186"/>
      <c r="D10" s="186"/>
      <c r="E10" s="186"/>
      <c r="F10" s="186"/>
      <c r="G10" s="15">
        <v>127</v>
      </c>
      <c r="H10" s="33">
        <v>902411558</v>
      </c>
      <c r="I10" s="33">
        <v>330013196</v>
      </c>
      <c r="J10" s="33">
        <v>947194847</v>
      </c>
      <c r="K10" s="33">
        <v>339780529</v>
      </c>
    </row>
    <row r="11" spans="1:11" x14ac:dyDescent="0.2">
      <c r="A11" s="186" t="s">
        <v>123</v>
      </c>
      <c r="B11" s="186"/>
      <c r="C11" s="186"/>
      <c r="D11" s="186"/>
      <c r="E11" s="186"/>
      <c r="F11" s="186"/>
      <c r="G11" s="15">
        <v>128</v>
      </c>
      <c r="H11" s="33">
        <v>18939139</v>
      </c>
      <c r="I11" s="33">
        <v>5951477</v>
      </c>
      <c r="J11" s="33">
        <v>20608896</v>
      </c>
      <c r="K11" s="33">
        <v>6782008</v>
      </c>
    </row>
    <row r="12" spans="1:11" x14ac:dyDescent="0.2">
      <c r="A12" s="186" t="s">
        <v>124</v>
      </c>
      <c r="B12" s="186"/>
      <c r="C12" s="186"/>
      <c r="D12" s="186"/>
      <c r="E12" s="186"/>
      <c r="F12" s="186"/>
      <c r="G12" s="15">
        <v>129</v>
      </c>
      <c r="H12" s="33">
        <v>5755732</v>
      </c>
      <c r="I12" s="33">
        <v>2023460</v>
      </c>
      <c r="J12" s="33">
        <v>17741192</v>
      </c>
      <c r="K12" s="33">
        <v>16913828</v>
      </c>
    </row>
    <row r="13" spans="1:11" x14ac:dyDescent="0.2">
      <c r="A13" s="186" t="s">
        <v>125</v>
      </c>
      <c r="B13" s="186"/>
      <c r="C13" s="186"/>
      <c r="D13" s="186"/>
      <c r="E13" s="186"/>
      <c r="F13" s="186"/>
      <c r="G13" s="15">
        <v>130</v>
      </c>
      <c r="H13" s="33">
        <v>16952430</v>
      </c>
      <c r="I13" s="33">
        <v>4888296</v>
      </c>
      <c r="J13" s="33">
        <v>17229731</v>
      </c>
      <c r="K13" s="33">
        <v>4343904</v>
      </c>
    </row>
    <row r="14" spans="1:11" x14ac:dyDescent="0.2">
      <c r="A14" s="214" t="s">
        <v>126</v>
      </c>
      <c r="B14" s="214"/>
      <c r="C14" s="214"/>
      <c r="D14" s="214"/>
      <c r="E14" s="214"/>
      <c r="F14" s="214"/>
      <c r="G14" s="20">
        <v>131</v>
      </c>
      <c r="H14" s="37">
        <f>H15+H16+H20+H24+H25+H26+H29+H36</f>
        <v>1323455058</v>
      </c>
      <c r="I14" s="37">
        <f>I15+I16+I20+I24+I25+I26+I29+I36</f>
        <v>462278667</v>
      </c>
      <c r="J14" s="37">
        <f>J15+J16+J20+J24+J25+J26+J29+J36</f>
        <v>1479275191</v>
      </c>
      <c r="K14" s="37">
        <f>K15+K16+K20+K24+K25+K26+K29+K36</f>
        <v>526120217</v>
      </c>
    </row>
    <row r="15" spans="1:11" x14ac:dyDescent="0.2">
      <c r="A15" s="186" t="s">
        <v>108</v>
      </c>
      <c r="B15" s="186"/>
      <c r="C15" s="186"/>
      <c r="D15" s="186"/>
      <c r="E15" s="186"/>
      <c r="F15" s="186"/>
      <c r="G15" s="15">
        <v>132</v>
      </c>
      <c r="H15" s="33">
        <v>-14164590</v>
      </c>
      <c r="I15" s="33">
        <v>-27452439</v>
      </c>
      <c r="J15" s="33">
        <v>-28807437</v>
      </c>
      <c r="K15" s="33">
        <v>-33045690</v>
      </c>
    </row>
    <row r="16" spans="1:11" x14ac:dyDescent="0.2">
      <c r="A16" s="215" t="s">
        <v>127</v>
      </c>
      <c r="B16" s="215"/>
      <c r="C16" s="215"/>
      <c r="D16" s="215"/>
      <c r="E16" s="215"/>
      <c r="F16" s="215"/>
      <c r="G16" s="20">
        <v>133</v>
      </c>
      <c r="H16" s="37">
        <f>SUM(H17:H19)</f>
        <v>937049437</v>
      </c>
      <c r="I16" s="37">
        <f>SUM(I17:I19)</f>
        <v>343870035</v>
      </c>
      <c r="J16" s="37">
        <f>SUM(J17:J19)</f>
        <v>1051601884</v>
      </c>
      <c r="K16" s="37">
        <f>SUM(K17:K19)</f>
        <v>381888854</v>
      </c>
    </row>
    <row r="17" spans="1:11" x14ac:dyDescent="0.2">
      <c r="A17" s="216" t="s">
        <v>128</v>
      </c>
      <c r="B17" s="216"/>
      <c r="C17" s="216"/>
      <c r="D17" s="216"/>
      <c r="E17" s="216"/>
      <c r="F17" s="216"/>
      <c r="G17" s="15">
        <v>134</v>
      </c>
      <c r="H17" s="33">
        <v>598345556</v>
      </c>
      <c r="I17" s="33">
        <v>223019529</v>
      </c>
      <c r="J17" s="33">
        <v>664607442</v>
      </c>
      <c r="K17" s="33">
        <v>252428569</v>
      </c>
    </row>
    <row r="18" spans="1:11" x14ac:dyDescent="0.2">
      <c r="A18" s="216" t="s">
        <v>129</v>
      </c>
      <c r="B18" s="216"/>
      <c r="C18" s="216"/>
      <c r="D18" s="216"/>
      <c r="E18" s="216"/>
      <c r="F18" s="216"/>
      <c r="G18" s="15">
        <v>135</v>
      </c>
      <c r="H18" s="33">
        <v>212734576</v>
      </c>
      <c r="I18" s="33">
        <v>76296401</v>
      </c>
      <c r="J18" s="33">
        <v>258395062</v>
      </c>
      <c r="K18" s="33">
        <v>83825168</v>
      </c>
    </row>
    <row r="19" spans="1:11" x14ac:dyDescent="0.2">
      <c r="A19" s="216" t="s">
        <v>130</v>
      </c>
      <c r="B19" s="216"/>
      <c r="C19" s="216"/>
      <c r="D19" s="216"/>
      <c r="E19" s="216"/>
      <c r="F19" s="216"/>
      <c r="G19" s="15">
        <v>136</v>
      </c>
      <c r="H19" s="33">
        <v>125969305</v>
      </c>
      <c r="I19" s="33">
        <v>44554105</v>
      </c>
      <c r="J19" s="33">
        <v>128599380</v>
      </c>
      <c r="K19" s="33">
        <v>45635117</v>
      </c>
    </row>
    <row r="20" spans="1:11" x14ac:dyDescent="0.2">
      <c r="A20" s="215" t="s">
        <v>131</v>
      </c>
      <c r="B20" s="215"/>
      <c r="C20" s="215"/>
      <c r="D20" s="215"/>
      <c r="E20" s="215"/>
      <c r="F20" s="215"/>
      <c r="G20" s="20">
        <v>137</v>
      </c>
      <c r="H20" s="37">
        <f>SUM(H21:H23)</f>
        <v>290484332</v>
      </c>
      <c r="I20" s="37">
        <f>SUM(I21:I23)</f>
        <v>106400449</v>
      </c>
      <c r="J20" s="37">
        <f>SUM(J21:J23)</f>
        <v>314262208</v>
      </c>
      <c r="K20" s="37">
        <f>SUM(K21:K23)</f>
        <v>117120609</v>
      </c>
    </row>
    <row r="21" spans="1:11" x14ac:dyDescent="0.2">
      <c r="A21" s="216" t="s">
        <v>109</v>
      </c>
      <c r="B21" s="216"/>
      <c r="C21" s="216"/>
      <c r="D21" s="216"/>
      <c r="E21" s="216"/>
      <c r="F21" s="216"/>
      <c r="G21" s="15">
        <v>138</v>
      </c>
      <c r="H21" s="33">
        <v>189368227</v>
      </c>
      <c r="I21" s="33">
        <v>69392613</v>
      </c>
      <c r="J21" s="33">
        <v>212245214</v>
      </c>
      <c r="K21" s="33">
        <v>80978990</v>
      </c>
    </row>
    <row r="22" spans="1:11" x14ac:dyDescent="0.2">
      <c r="A22" s="216" t="s">
        <v>110</v>
      </c>
      <c r="B22" s="216"/>
      <c r="C22" s="216"/>
      <c r="D22" s="216"/>
      <c r="E22" s="216"/>
      <c r="F22" s="216"/>
      <c r="G22" s="15">
        <v>139</v>
      </c>
      <c r="H22" s="33">
        <v>62526257</v>
      </c>
      <c r="I22" s="33">
        <v>23109856</v>
      </c>
      <c r="J22" s="33">
        <v>64669163</v>
      </c>
      <c r="K22" s="33">
        <v>23039603</v>
      </c>
    </row>
    <row r="23" spans="1:11" x14ac:dyDescent="0.2">
      <c r="A23" s="216" t="s">
        <v>111</v>
      </c>
      <c r="B23" s="216"/>
      <c r="C23" s="216"/>
      <c r="D23" s="216"/>
      <c r="E23" s="216"/>
      <c r="F23" s="216"/>
      <c r="G23" s="15">
        <v>140</v>
      </c>
      <c r="H23" s="33">
        <v>38589848</v>
      </c>
      <c r="I23" s="33">
        <v>13897980</v>
      </c>
      <c r="J23" s="33">
        <v>37347831</v>
      </c>
      <c r="K23" s="33">
        <v>13102016</v>
      </c>
    </row>
    <row r="24" spans="1:11" x14ac:dyDescent="0.2">
      <c r="A24" s="186" t="s">
        <v>112</v>
      </c>
      <c r="B24" s="186"/>
      <c r="C24" s="186"/>
      <c r="D24" s="186"/>
      <c r="E24" s="186"/>
      <c r="F24" s="186"/>
      <c r="G24" s="15">
        <v>141</v>
      </c>
      <c r="H24" s="33">
        <v>64810924</v>
      </c>
      <c r="I24" s="33">
        <v>20831443</v>
      </c>
      <c r="J24" s="33">
        <v>72943181</v>
      </c>
      <c r="K24" s="33">
        <v>25158990</v>
      </c>
    </row>
    <row r="25" spans="1:11" x14ac:dyDescent="0.2">
      <c r="A25" s="186" t="s">
        <v>113</v>
      </c>
      <c r="B25" s="186"/>
      <c r="C25" s="186"/>
      <c r="D25" s="186"/>
      <c r="E25" s="186"/>
      <c r="F25" s="186"/>
      <c r="G25" s="15">
        <v>142</v>
      </c>
      <c r="H25" s="33">
        <v>29143423</v>
      </c>
      <c r="I25" s="33">
        <v>10925936</v>
      </c>
      <c r="J25" s="33">
        <v>32862326</v>
      </c>
      <c r="K25" s="33">
        <v>11642049</v>
      </c>
    </row>
    <row r="26" spans="1:11" x14ac:dyDescent="0.2">
      <c r="A26" s="215" t="s">
        <v>132</v>
      </c>
      <c r="B26" s="215"/>
      <c r="C26" s="215"/>
      <c r="D26" s="215"/>
      <c r="E26" s="215"/>
      <c r="F26" s="215"/>
      <c r="G26" s="20">
        <v>143</v>
      </c>
      <c r="H26" s="37">
        <f>H27+H28</f>
        <v>2106251</v>
      </c>
      <c r="I26" s="37">
        <f>I27+I28</f>
        <v>2365034</v>
      </c>
      <c r="J26" s="37">
        <f>J27+J28</f>
        <v>4562996</v>
      </c>
      <c r="K26" s="37">
        <f>K27+K28</f>
        <v>2986038</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2106251</v>
      </c>
      <c r="I28" s="33">
        <v>2365034</v>
      </c>
      <c r="J28" s="33">
        <v>4562996</v>
      </c>
      <c r="K28" s="33">
        <v>2986038</v>
      </c>
    </row>
    <row r="29" spans="1:11" x14ac:dyDescent="0.2">
      <c r="A29" s="215" t="s">
        <v>135</v>
      </c>
      <c r="B29" s="215"/>
      <c r="C29" s="215"/>
      <c r="D29" s="215"/>
      <c r="E29" s="215"/>
      <c r="F29" s="215"/>
      <c r="G29" s="20">
        <v>146</v>
      </c>
      <c r="H29" s="37">
        <f>SUM(H30:H35)</f>
        <v>1630144</v>
      </c>
      <c r="I29" s="37">
        <f>SUM(I30:I35)</f>
        <v>396314</v>
      </c>
      <c r="J29" s="37">
        <f>SUM(J30:J35)</f>
        <v>797911</v>
      </c>
      <c r="K29" s="37">
        <f>SUM(K30:K35)</f>
        <v>235571</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1630144</v>
      </c>
      <c r="I32" s="33">
        <v>396314</v>
      </c>
      <c r="J32" s="33">
        <v>797911</v>
      </c>
      <c r="K32" s="33">
        <v>235571</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12395137</v>
      </c>
      <c r="I36" s="33">
        <v>4941895</v>
      </c>
      <c r="J36" s="33">
        <v>31052122</v>
      </c>
      <c r="K36" s="33">
        <v>20133796</v>
      </c>
    </row>
    <row r="37" spans="1:11" x14ac:dyDescent="0.2">
      <c r="A37" s="214" t="s">
        <v>142</v>
      </c>
      <c r="B37" s="214"/>
      <c r="C37" s="214"/>
      <c r="D37" s="214"/>
      <c r="E37" s="214"/>
      <c r="F37" s="214"/>
      <c r="G37" s="20">
        <v>154</v>
      </c>
      <c r="H37" s="37">
        <f>SUM(H38:H47)</f>
        <v>46343754</v>
      </c>
      <c r="I37" s="37">
        <f>SUM(I38:I47)</f>
        <v>2770965</v>
      </c>
      <c r="J37" s="37">
        <f>SUM(J38:J47)</f>
        <v>59531001</v>
      </c>
      <c r="K37" s="37">
        <f>SUM(K38:K47)</f>
        <v>35041004</v>
      </c>
    </row>
    <row r="38" spans="1:11" x14ac:dyDescent="0.2">
      <c r="A38" s="186" t="s">
        <v>143</v>
      </c>
      <c r="B38" s="186"/>
      <c r="C38" s="186"/>
      <c r="D38" s="186"/>
      <c r="E38" s="186"/>
      <c r="F38" s="186"/>
      <c r="G38" s="15">
        <v>155</v>
      </c>
      <c r="H38" s="33">
        <v>21629917</v>
      </c>
      <c r="I38" s="33">
        <v>0</v>
      </c>
      <c r="J38" s="33">
        <v>45857357</v>
      </c>
      <c r="K38" s="33">
        <v>29586024</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4840536</v>
      </c>
      <c r="I41" s="33">
        <v>1418033</v>
      </c>
      <c r="J41" s="33">
        <v>3430960</v>
      </c>
      <c r="K41" s="33">
        <v>1165452</v>
      </c>
    </row>
    <row r="42" spans="1:11" ht="25.15" customHeight="1" x14ac:dyDescent="0.2">
      <c r="A42" s="186" t="s">
        <v>147</v>
      </c>
      <c r="B42" s="186"/>
      <c r="C42" s="186"/>
      <c r="D42" s="186"/>
      <c r="E42" s="186"/>
      <c r="F42" s="186"/>
      <c r="G42" s="15">
        <v>159</v>
      </c>
      <c r="H42" s="33">
        <v>8365765</v>
      </c>
      <c r="I42" s="33">
        <v>1532927</v>
      </c>
      <c r="J42" s="33">
        <v>6223035</v>
      </c>
      <c r="K42" s="33">
        <v>3296523</v>
      </c>
    </row>
    <row r="43" spans="1:11" x14ac:dyDescent="0.2">
      <c r="A43" s="186" t="s">
        <v>148</v>
      </c>
      <c r="B43" s="186"/>
      <c r="C43" s="186"/>
      <c r="D43" s="186"/>
      <c r="E43" s="186"/>
      <c r="F43" s="186"/>
      <c r="G43" s="15">
        <v>160</v>
      </c>
      <c r="H43" s="33">
        <v>137498</v>
      </c>
      <c r="I43" s="33">
        <v>137498</v>
      </c>
      <c r="J43" s="33">
        <v>18514</v>
      </c>
      <c r="K43" s="33">
        <v>16387</v>
      </c>
    </row>
    <row r="44" spans="1:11" x14ac:dyDescent="0.2">
      <c r="A44" s="186" t="s">
        <v>149</v>
      </c>
      <c r="B44" s="186"/>
      <c r="C44" s="186"/>
      <c r="D44" s="186"/>
      <c r="E44" s="186"/>
      <c r="F44" s="186"/>
      <c r="G44" s="15">
        <v>161</v>
      </c>
      <c r="H44" s="33">
        <v>397460</v>
      </c>
      <c r="I44" s="33">
        <v>74702</v>
      </c>
      <c r="J44" s="33">
        <v>209200</v>
      </c>
      <c r="K44" s="33">
        <v>67302</v>
      </c>
    </row>
    <row r="45" spans="1:11" x14ac:dyDescent="0.2">
      <c r="A45" s="186" t="s">
        <v>150</v>
      </c>
      <c r="B45" s="186"/>
      <c r="C45" s="186"/>
      <c r="D45" s="186"/>
      <c r="E45" s="186"/>
      <c r="F45" s="186"/>
      <c r="G45" s="15">
        <v>162</v>
      </c>
      <c r="H45" s="33">
        <v>10249661</v>
      </c>
      <c r="I45" s="33">
        <v>-23048</v>
      </c>
      <c r="J45" s="33">
        <v>3401980</v>
      </c>
      <c r="K45" s="33">
        <v>838694</v>
      </c>
    </row>
    <row r="46" spans="1:11" x14ac:dyDescent="0.2">
      <c r="A46" s="186" t="s">
        <v>151</v>
      </c>
      <c r="B46" s="186"/>
      <c r="C46" s="186"/>
      <c r="D46" s="186"/>
      <c r="E46" s="186"/>
      <c r="F46" s="186"/>
      <c r="G46" s="15">
        <v>163</v>
      </c>
      <c r="H46" s="33">
        <v>722917</v>
      </c>
      <c r="I46" s="33">
        <v>-369147</v>
      </c>
      <c r="J46" s="33">
        <v>389955</v>
      </c>
      <c r="K46" s="33">
        <v>70622</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31596148</v>
      </c>
      <c r="I48" s="37">
        <f>SUM(I49:I55)</f>
        <v>9360860</v>
      </c>
      <c r="J48" s="37">
        <f>SUM(J49:J55)</f>
        <v>14175438</v>
      </c>
      <c r="K48" s="37">
        <f>SUM(K49:K55)</f>
        <v>5270696</v>
      </c>
    </row>
    <row r="49" spans="1:11" ht="25.15" customHeight="1" x14ac:dyDescent="0.2">
      <c r="A49" s="186" t="s">
        <v>154</v>
      </c>
      <c r="B49" s="186"/>
      <c r="C49" s="186"/>
      <c r="D49" s="186"/>
      <c r="E49" s="186"/>
      <c r="F49" s="186"/>
      <c r="G49" s="15">
        <v>166</v>
      </c>
      <c r="H49" s="33">
        <v>4381356</v>
      </c>
      <c r="I49" s="33">
        <v>1416664</v>
      </c>
      <c r="J49" s="33">
        <v>3572892</v>
      </c>
      <c r="K49" s="33">
        <v>1127705</v>
      </c>
    </row>
    <row r="50" spans="1:11" x14ac:dyDescent="0.2">
      <c r="A50" s="210" t="s">
        <v>155</v>
      </c>
      <c r="B50" s="210"/>
      <c r="C50" s="210"/>
      <c r="D50" s="210"/>
      <c r="E50" s="210"/>
      <c r="F50" s="210"/>
      <c r="G50" s="15">
        <v>167</v>
      </c>
      <c r="H50" s="33">
        <v>11937494</v>
      </c>
      <c r="I50" s="33">
        <v>404522</v>
      </c>
      <c r="J50" s="33">
        <v>4033844</v>
      </c>
      <c r="K50" s="33">
        <v>2420932</v>
      </c>
    </row>
    <row r="51" spans="1:11" x14ac:dyDescent="0.2">
      <c r="A51" s="210" t="s">
        <v>156</v>
      </c>
      <c r="B51" s="210"/>
      <c r="C51" s="210"/>
      <c r="D51" s="210"/>
      <c r="E51" s="210"/>
      <c r="F51" s="210"/>
      <c r="G51" s="15">
        <v>168</v>
      </c>
      <c r="H51" s="33">
        <v>7927932</v>
      </c>
      <c r="I51" s="33">
        <v>4026913</v>
      </c>
      <c r="J51" s="33">
        <v>3717116</v>
      </c>
      <c r="K51" s="33">
        <v>1086634</v>
      </c>
    </row>
    <row r="52" spans="1:11" x14ac:dyDescent="0.2">
      <c r="A52" s="210" t="s">
        <v>157</v>
      </c>
      <c r="B52" s="210"/>
      <c r="C52" s="210"/>
      <c r="D52" s="210"/>
      <c r="E52" s="210"/>
      <c r="F52" s="210"/>
      <c r="G52" s="15">
        <v>169</v>
      </c>
      <c r="H52" s="33">
        <v>5726916</v>
      </c>
      <c r="I52" s="33">
        <v>1890311</v>
      </c>
      <c r="J52" s="33">
        <v>2766991</v>
      </c>
      <c r="K52" s="33">
        <v>972866</v>
      </c>
    </row>
    <row r="53" spans="1:11" x14ac:dyDescent="0.2">
      <c r="A53" s="210" t="s">
        <v>158</v>
      </c>
      <c r="B53" s="210"/>
      <c r="C53" s="210"/>
      <c r="D53" s="210"/>
      <c r="E53" s="210"/>
      <c r="F53" s="210"/>
      <c r="G53" s="15">
        <v>170</v>
      </c>
      <c r="H53" s="33">
        <v>0</v>
      </c>
      <c r="I53" s="33">
        <v>0</v>
      </c>
      <c r="J53" s="33">
        <v>84595</v>
      </c>
      <c r="K53" s="33">
        <v>-337441</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1622450</v>
      </c>
      <c r="I55" s="33">
        <v>1622450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1529756003</v>
      </c>
      <c r="I60" s="37">
        <f t="shared" ref="I60:K60" si="0">I8+I37+I56+I57</f>
        <v>524598749</v>
      </c>
      <c r="J60" s="37">
        <f t="shared" si="0"/>
        <v>1681177988</v>
      </c>
      <c r="K60" s="37">
        <f t="shared" si="0"/>
        <v>603173021</v>
      </c>
    </row>
    <row r="61" spans="1:11" x14ac:dyDescent="0.2">
      <c r="A61" s="214" t="s">
        <v>166</v>
      </c>
      <c r="B61" s="214"/>
      <c r="C61" s="214"/>
      <c r="D61" s="214"/>
      <c r="E61" s="214"/>
      <c r="F61" s="214"/>
      <c r="G61" s="20">
        <v>178</v>
      </c>
      <c r="H61" s="37">
        <f>H14+H48+H58+H59</f>
        <v>1355051206</v>
      </c>
      <c r="I61" s="37">
        <f t="shared" ref="I61:K61" si="1">I14+I48+I58+I59</f>
        <v>471639527</v>
      </c>
      <c r="J61" s="37">
        <f t="shared" si="1"/>
        <v>1493450629</v>
      </c>
      <c r="K61" s="37">
        <f t="shared" si="1"/>
        <v>531390913</v>
      </c>
    </row>
    <row r="62" spans="1:11" x14ac:dyDescent="0.2">
      <c r="A62" s="214" t="s">
        <v>167</v>
      </c>
      <c r="B62" s="214"/>
      <c r="C62" s="214"/>
      <c r="D62" s="214"/>
      <c r="E62" s="214"/>
      <c r="F62" s="214"/>
      <c r="G62" s="20">
        <v>179</v>
      </c>
      <c r="H62" s="37">
        <f>H60-H61</f>
        <v>174704797</v>
      </c>
      <c r="I62" s="37">
        <f t="shared" ref="I62:K62" si="2">I60-I61</f>
        <v>52959222</v>
      </c>
      <c r="J62" s="37">
        <f t="shared" si="2"/>
        <v>187727359</v>
      </c>
      <c r="K62" s="37">
        <f t="shared" si="2"/>
        <v>71782108</v>
      </c>
    </row>
    <row r="63" spans="1:11" x14ac:dyDescent="0.2">
      <c r="A63" s="213" t="s">
        <v>168</v>
      </c>
      <c r="B63" s="213"/>
      <c r="C63" s="213"/>
      <c r="D63" s="213"/>
      <c r="E63" s="213"/>
      <c r="F63" s="213"/>
      <c r="G63" s="20">
        <v>180</v>
      </c>
      <c r="H63" s="37">
        <f>+IF((H60-H61)&gt;0,(H60-H61),0)</f>
        <v>174704797</v>
      </c>
      <c r="I63" s="37">
        <f t="shared" ref="I63:K63" si="3">+IF((I60-I61)&gt;0,(I60-I61),0)</f>
        <v>52959222</v>
      </c>
      <c r="J63" s="37">
        <f t="shared" si="3"/>
        <v>187727359</v>
      </c>
      <c r="K63" s="37">
        <f t="shared" si="3"/>
        <v>71782108</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30033353</v>
      </c>
      <c r="I65" s="33">
        <v>11549885</v>
      </c>
      <c r="J65" s="33">
        <v>26173755</v>
      </c>
      <c r="K65" s="33">
        <v>7886464</v>
      </c>
    </row>
    <row r="66" spans="1:11" x14ac:dyDescent="0.2">
      <c r="A66" s="214" t="s">
        <v>170</v>
      </c>
      <c r="B66" s="214"/>
      <c r="C66" s="214"/>
      <c r="D66" s="214"/>
      <c r="E66" s="214"/>
      <c r="F66" s="214"/>
      <c r="G66" s="20">
        <v>183</v>
      </c>
      <c r="H66" s="37">
        <f>H62-H65</f>
        <v>144671444</v>
      </c>
      <c r="I66" s="37">
        <f t="shared" ref="I66:K66" si="5">I62-I65</f>
        <v>41409337</v>
      </c>
      <c r="J66" s="37">
        <f t="shared" si="5"/>
        <v>161553604</v>
      </c>
      <c r="K66" s="37">
        <f t="shared" si="5"/>
        <v>63895644</v>
      </c>
    </row>
    <row r="67" spans="1:11" x14ac:dyDescent="0.2">
      <c r="A67" s="213" t="s">
        <v>171</v>
      </c>
      <c r="B67" s="213"/>
      <c r="C67" s="213"/>
      <c r="D67" s="213"/>
      <c r="E67" s="213"/>
      <c r="F67" s="213"/>
      <c r="G67" s="20">
        <v>184</v>
      </c>
      <c r="H67" s="37">
        <f>+IF((H62-H65)&gt;0,(H62-H65),0)</f>
        <v>144671444</v>
      </c>
      <c r="I67" s="37">
        <f t="shared" ref="I67:K67" si="6">+IF((I62-I65)&gt;0,(I62-I65),0)</f>
        <v>41409337</v>
      </c>
      <c r="J67" s="37">
        <f t="shared" si="6"/>
        <v>161553604</v>
      </c>
      <c r="K67" s="37">
        <f t="shared" si="6"/>
        <v>63895644</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f>+H66</f>
        <v>144671444</v>
      </c>
      <c r="I89" s="40">
        <f t="shared" ref="I89:K89" si="8">+I66</f>
        <v>41409337</v>
      </c>
      <c r="J89" s="40">
        <f t="shared" si="8"/>
        <v>161553604</v>
      </c>
      <c r="K89" s="40">
        <f t="shared" si="8"/>
        <v>63895644</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144671444</v>
      </c>
      <c r="I101" s="39">
        <f>I89+I100</f>
        <v>41409337</v>
      </c>
      <c r="J101" s="39">
        <f>J89+J100</f>
        <v>161553604</v>
      </c>
      <c r="K101" s="39">
        <f>K89+K100</f>
        <v>63895644</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2" sqref="I5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174704797</v>
      </c>
      <c r="I8" s="43">
        <v>187727359</v>
      </c>
    </row>
    <row r="9" spans="1:9" ht="12.75" customHeight="1" x14ac:dyDescent="0.2">
      <c r="A9" s="257" t="s">
        <v>211</v>
      </c>
      <c r="B9" s="258"/>
      <c r="C9" s="258"/>
      <c r="D9" s="258"/>
      <c r="E9" s="258"/>
      <c r="F9" s="259"/>
      <c r="G9" s="25">
        <v>2</v>
      </c>
      <c r="H9" s="44">
        <f>H10+H11+H12+H13+H14+H15+H16+H17</f>
        <v>42736300</v>
      </c>
      <c r="I9" s="44">
        <f>I10+I11+I12+I13+I14+I15+I16+I17</f>
        <v>33676719</v>
      </c>
    </row>
    <row r="10" spans="1:9" ht="12.75" customHeight="1" x14ac:dyDescent="0.2">
      <c r="A10" s="254" t="s">
        <v>212</v>
      </c>
      <c r="B10" s="255"/>
      <c r="C10" s="255"/>
      <c r="D10" s="255"/>
      <c r="E10" s="255"/>
      <c r="F10" s="256"/>
      <c r="G10" s="26">
        <v>3</v>
      </c>
      <c r="H10" s="45">
        <v>64810924</v>
      </c>
      <c r="I10" s="45">
        <v>72943181</v>
      </c>
    </row>
    <row r="11" spans="1:9" ht="22.15" customHeight="1" x14ac:dyDescent="0.2">
      <c r="A11" s="254" t="s">
        <v>213</v>
      </c>
      <c r="B11" s="255"/>
      <c r="C11" s="255"/>
      <c r="D11" s="255"/>
      <c r="E11" s="255"/>
      <c r="F11" s="256"/>
      <c r="G11" s="26">
        <v>4</v>
      </c>
      <c r="H11" s="45">
        <v>-2204867</v>
      </c>
      <c r="I11" s="45">
        <v>-289812</v>
      </c>
    </row>
    <row r="12" spans="1:9" ht="23.45" customHeight="1" x14ac:dyDescent="0.2">
      <c r="A12" s="254" t="s">
        <v>214</v>
      </c>
      <c r="B12" s="255"/>
      <c r="C12" s="255"/>
      <c r="D12" s="255"/>
      <c r="E12" s="255"/>
      <c r="F12" s="256"/>
      <c r="G12" s="26">
        <v>5</v>
      </c>
      <c r="H12" s="45">
        <v>2232691</v>
      </c>
      <c r="I12" s="45">
        <v>2972324</v>
      </c>
    </row>
    <row r="13" spans="1:9" ht="12.75" customHeight="1" x14ac:dyDescent="0.2">
      <c r="A13" s="254" t="s">
        <v>215</v>
      </c>
      <c r="B13" s="255"/>
      <c r="C13" s="255"/>
      <c r="D13" s="255"/>
      <c r="E13" s="255"/>
      <c r="F13" s="256"/>
      <c r="G13" s="26">
        <v>6</v>
      </c>
      <c r="H13" s="45">
        <v>-26791250</v>
      </c>
      <c r="I13" s="45">
        <v>-49524412</v>
      </c>
    </row>
    <row r="14" spans="1:9" ht="12.75" customHeight="1" x14ac:dyDescent="0.2">
      <c r="A14" s="254" t="s">
        <v>216</v>
      </c>
      <c r="B14" s="255"/>
      <c r="C14" s="255"/>
      <c r="D14" s="255"/>
      <c r="E14" s="255"/>
      <c r="F14" s="256"/>
      <c r="G14" s="26">
        <v>7</v>
      </c>
      <c r="H14" s="45">
        <v>9997049</v>
      </c>
      <c r="I14" s="45">
        <v>7667739</v>
      </c>
    </row>
    <row r="15" spans="1:9" ht="12.75" customHeight="1" x14ac:dyDescent="0.2">
      <c r="A15" s="254" t="s">
        <v>217</v>
      </c>
      <c r="B15" s="255"/>
      <c r="C15" s="255"/>
      <c r="D15" s="255"/>
      <c r="E15" s="255"/>
      <c r="F15" s="256"/>
      <c r="G15" s="26">
        <v>8</v>
      </c>
      <c r="H15" s="45">
        <v>-1286590</v>
      </c>
      <c r="I15" s="45">
        <v>950483</v>
      </c>
    </row>
    <row r="16" spans="1:9" ht="12.75" customHeight="1" x14ac:dyDescent="0.2">
      <c r="A16" s="254" t="s">
        <v>218</v>
      </c>
      <c r="B16" s="255"/>
      <c r="C16" s="255"/>
      <c r="D16" s="255"/>
      <c r="E16" s="255"/>
      <c r="F16" s="256"/>
      <c r="G16" s="26">
        <v>9</v>
      </c>
      <c r="H16" s="45">
        <v>-4021657</v>
      </c>
      <c r="I16" s="45">
        <v>-1042784</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217441097</v>
      </c>
      <c r="I18" s="44">
        <f>I8+I9</f>
        <v>221404078</v>
      </c>
    </row>
    <row r="19" spans="1:9" ht="12.75" customHeight="1" x14ac:dyDescent="0.2">
      <c r="A19" s="257" t="s">
        <v>220</v>
      </c>
      <c r="B19" s="258"/>
      <c r="C19" s="258"/>
      <c r="D19" s="258"/>
      <c r="E19" s="258"/>
      <c r="F19" s="259"/>
      <c r="G19" s="25">
        <v>12</v>
      </c>
      <c r="H19" s="44">
        <f>H20+H21+H22+H23</f>
        <v>-122944957</v>
      </c>
      <c r="I19" s="44">
        <f>I20+I21+I22+I23</f>
        <v>-155181040</v>
      </c>
    </row>
    <row r="20" spans="1:9" ht="12.75" customHeight="1" x14ac:dyDescent="0.2">
      <c r="A20" s="254" t="s">
        <v>221</v>
      </c>
      <c r="B20" s="255"/>
      <c r="C20" s="255"/>
      <c r="D20" s="255"/>
      <c r="E20" s="255"/>
      <c r="F20" s="256"/>
      <c r="G20" s="26">
        <v>13</v>
      </c>
      <c r="H20" s="45">
        <v>-41970042</v>
      </c>
      <c r="I20" s="45">
        <v>-13392144</v>
      </c>
    </row>
    <row r="21" spans="1:9" ht="12.75" customHeight="1" x14ac:dyDescent="0.2">
      <c r="A21" s="254" t="s">
        <v>222</v>
      </c>
      <c r="B21" s="255"/>
      <c r="C21" s="255"/>
      <c r="D21" s="255"/>
      <c r="E21" s="255"/>
      <c r="F21" s="256"/>
      <c r="G21" s="26">
        <v>14</v>
      </c>
      <c r="H21" s="45">
        <v>-39650151</v>
      </c>
      <c r="I21" s="45">
        <v>-51606787</v>
      </c>
    </row>
    <row r="22" spans="1:9" ht="12.75" customHeight="1" x14ac:dyDescent="0.2">
      <c r="A22" s="254" t="s">
        <v>223</v>
      </c>
      <c r="B22" s="255"/>
      <c r="C22" s="255"/>
      <c r="D22" s="255"/>
      <c r="E22" s="255"/>
      <c r="F22" s="256"/>
      <c r="G22" s="26">
        <v>15</v>
      </c>
      <c r="H22" s="45">
        <v>-41324764</v>
      </c>
      <c r="I22" s="45">
        <v>-90182109</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94496140</v>
      </c>
      <c r="I24" s="44">
        <f>I18+I19</f>
        <v>66223038</v>
      </c>
    </row>
    <row r="25" spans="1:9" ht="12.75" customHeight="1" x14ac:dyDescent="0.2">
      <c r="A25" s="245" t="s">
        <v>226</v>
      </c>
      <c r="B25" s="246"/>
      <c r="C25" s="246"/>
      <c r="D25" s="246"/>
      <c r="E25" s="246"/>
      <c r="F25" s="247"/>
      <c r="G25" s="26">
        <v>18</v>
      </c>
      <c r="H25" s="45">
        <v>-10612343</v>
      </c>
      <c r="I25" s="45">
        <v>-7972645</v>
      </c>
    </row>
    <row r="26" spans="1:9" ht="12.75" customHeight="1" x14ac:dyDescent="0.2">
      <c r="A26" s="245" t="s">
        <v>227</v>
      </c>
      <c r="B26" s="246"/>
      <c r="C26" s="246"/>
      <c r="D26" s="246"/>
      <c r="E26" s="246"/>
      <c r="F26" s="247"/>
      <c r="G26" s="26">
        <v>19</v>
      </c>
      <c r="H26" s="45">
        <v>-4608797</v>
      </c>
      <c r="I26" s="45">
        <v>-18209182</v>
      </c>
    </row>
    <row r="27" spans="1:9" ht="25.9" customHeight="1" x14ac:dyDescent="0.2">
      <c r="A27" s="236" t="s">
        <v>228</v>
      </c>
      <c r="B27" s="237"/>
      <c r="C27" s="237"/>
      <c r="D27" s="237"/>
      <c r="E27" s="237"/>
      <c r="F27" s="238"/>
      <c r="G27" s="27">
        <v>20</v>
      </c>
      <c r="H27" s="46">
        <f>H24+H25+H26</f>
        <v>79275000</v>
      </c>
      <c r="I27" s="46">
        <f>I24+I25+I26</f>
        <v>40041211</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3158813</v>
      </c>
      <c r="I29" s="47">
        <v>345526</v>
      </c>
    </row>
    <row r="30" spans="1:9" ht="12.75" customHeight="1" x14ac:dyDescent="0.2">
      <c r="A30" s="245" t="s">
        <v>231</v>
      </c>
      <c r="B30" s="246"/>
      <c r="C30" s="246"/>
      <c r="D30" s="246"/>
      <c r="E30" s="246"/>
      <c r="F30" s="247"/>
      <c r="G30" s="26">
        <v>22</v>
      </c>
      <c r="H30" s="48">
        <v>321016</v>
      </c>
      <c r="I30" s="48">
        <v>20000</v>
      </c>
    </row>
    <row r="31" spans="1:9" ht="12.75" customHeight="1" x14ac:dyDescent="0.2">
      <c r="A31" s="245" t="s">
        <v>232</v>
      </c>
      <c r="B31" s="246"/>
      <c r="C31" s="246"/>
      <c r="D31" s="246"/>
      <c r="E31" s="246"/>
      <c r="F31" s="247"/>
      <c r="G31" s="26">
        <v>23</v>
      </c>
      <c r="H31" s="48">
        <v>582870</v>
      </c>
      <c r="I31" s="48">
        <v>246982</v>
      </c>
    </row>
    <row r="32" spans="1:9" ht="12.75" customHeight="1" x14ac:dyDescent="0.2">
      <c r="A32" s="245" t="s">
        <v>233</v>
      </c>
      <c r="B32" s="246"/>
      <c r="C32" s="246"/>
      <c r="D32" s="246"/>
      <c r="E32" s="246"/>
      <c r="F32" s="247"/>
      <c r="G32" s="26">
        <v>24</v>
      </c>
      <c r="H32" s="48">
        <v>16482</v>
      </c>
      <c r="I32" s="48">
        <v>15870931</v>
      </c>
    </row>
    <row r="33" spans="1:9" ht="12.75" customHeight="1" x14ac:dyDescent="0.2">
      <c r="A33" s="245" t="s">
        <v>234</v>
      </c>
      <c r="B33" s="246"/>
      <c r="C33" s="246"/>
      <c r="D33" s="246"/>
      <c r="E33" s="246"/>
      <c r="F33" s="247"/>
      <c r="G33" s="26">
        <v>25</v>
      </c>
      <c r="H33" s="48">
        <v>36176872</v>
      </c>
      <c r="I33" s="48">
        <v>299450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40256053</v>
      </c>
      <c r="I35" s="49">
        <f>I29+I30+I31+I32+I33+I34</f>
        <v>16782889</v>
      </c>
    </row>
    <row r="36" spans="1:9" ht="22.9" customHeight="1" x14ac:dyDescent="0.2">
      <c r="A36" s="245" t="s">
        <v>237</v>
      </c>
      <c r="B36" s="246"/>
      <c r="C36" s="246"/>
      <c r="D36" s="246"/>
      <c r="E36" s="246"/>
      <c r="F36" s="247"/>
      <c r="G36" s="26">
        <v>28</v>
      </c>
      <c r="H36" s="48">
        <v>-61403751</v>
      </c>
      <c r="I36" s="48">
        <v>-49462825</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-7005033</v>
      </c>
      <c r="I38" s="48">
        <v>-1000045</v>
      </c>
    </row>
    <row r="39" spans="1:9" ht="12.75" customHeight="1" x14ac:dyDescent="0.2">
      <c r="A39" s="245" t="s">
        <v>240</v>
      </c>
      <c r="B39" s="246"/>
      <c r="C39" s="246"/>
      <c r="D39" s="246"/>
      <c r="E39" s="246"/>
      <c r="F39" s="247"/>
      <c r="G39" s="26">
        <v>31</v>
      </c>
      <c r="H39" s="48">
        <v>-399512</v>
      </c>
      <c r="I39" s="48">
        <v>-2798386</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-68808296</v>
      </c>
      <c r="I41" s="49">
        <f>I36+I37+I38+I39+I40</f>
        <v>-53261256</v>
      </c>
    </row>
    <row r="42" spans="1:9" ht="29.45" customHeight="1" x14ac:dyDescent="0.2">
      <c r="A42" s="236" t="s">
        <v>243</v>
      </c>
      <c r="B42" s="237"/>
      <c r="C42" s="237"/>
      <c r="D42" s="237"/>
      <c r="E42" s="237"/>
      <c r="F42" s="238"/>
      <c r="G42" s="27">
        <v>34</v>
      </c>
      <c r="H42" s="50">
        <f>H35+H41</f>
        <v>-28552243</v>
      </c>
      <c r="I42" s="50">
        <f>I35+I41</f>
        <v>-36478367</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69565288</v>
      </c>
      <c r="I46" s="48">
        <v>251507665</v>
      </c>
    </row>
    <row r="47" spans="1:9" ht="12.75" customHeight="1" x14ac:dyDescent="0.2">
      <c r="A47" s="245" t="s">
        <v>248</v>
      </c>
      <c r="B47" s="246"/>
      <c r="C47" s="246"/>
      <c r="D47" s="246"/>
      <c r="E47" s="246"/>
      <c r="F47" s="247"/>
      <c r="G47" s="26">
        <v>38</v>
      </c>
      <c r="H47" s="48">
        <v>0</v>
      </c>
      <c r="I47" s="48">
        <v>5307045</v>
      </c>
    </row>
    <row r="48" spans="1:9" ht="22.15" customHeight="1" x14ac:dyDescent="0.2">
      <c r="A48" s="233" t="s">
        <v>249</v>
      </c>
      <c r="B48" s="234"/>
      <c r="C48" s="234"/>
      <c r="D48" s="234"/>
      <c r="E48" s="234"/>
      <c r="F48" s="235"/>
      <c r="G48" s="25">
        <v>39</v>
      </c>
      <c r="H48" s="49">
        <f>H44+H45+H46+H47</f>
        <v>69565288</v>
      </c>
      <c r="I48" s="49">
        <f>I44+I45+I46+I47</f>
        <v>256814710</v>
      </c>
    </row>
    <row r="49" spans="1:9" ht="24.6" customHeight="1" x14ac:dyDescent="0.2">
      <c r="A49" s="245" t="s">
        <v>389</v>
      </c>
      <c r="B49" s="246"/>
      <c r="C49" s="246"/>
      <c r="D49" s="246"/>
      <c r="E49" s="246"/>
      <c r="F49" s="247"/>
      <c r="G49" s="26">
        <v>40</v>
      </c>
      <c r="H49" s="48">
        <v>-179309425</v>
      </c>
      <c r="I49" s="48">
        <v>-229754381</v>
      </c>
    </row>
    <row r="50" spans="1:9" ht="12.75" customHeight="1" x14ac:dyDescent="0.2">
      <c r="A50" s="245" t="s">
        <v>250</v>
      </c>
      <c r="B50" s="246"/>
      <c r="C50" s="246"/>
      <c r="D50" s="246"/>
      <c r="E50" s="246"/>
      <c r="F50" s="247"/>
      <c r="G50" s="26">
        <v>41</v>
      </c>
      <c r="H50" s="48">
        <v>-48718173</v>
      </c>
      <c r="I50" s="48">
        <v>-62940483</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-8764664</v>
      </c>
    </row>
    <row r="54" spans="1:9" ht="30.6" customHeight="1" x14ac:dyDescent="0.2">
      <c r="A54" s="233" t="s">
        <v>254</v>
      </c>
      <c r="B54" s="234"/>
      <c r="C54" s="234"/>
      <c r="D54" s="234"/>
      <c r="E54" s="234"/>
      <c r="F54" s="235"/>
      <c r="G54" s="25">
        <v>45</v>
      </c>
      <c r="H54" s="49">
        <f>H49+H50+H51+H52+H53</f>
        <v>-228027598</v>
      </c>
      <c r="I54" s="49">
        <f>I49+I50+I51+I52+I53</f>
        <v>-301459528</v>
      </c>
    </row>
    <row r="55" spans="1:9" ht="29.45" customHeight="1" x14ac:dyDescent="0.2">
      <c r="A55" s="248" t="s">
        <v>255</v>
      </c>
      <c r="B55" s="249"/>
      <c r="C55" s="249"/>
      <c r="D55" s="249"/>
      <c r="E55" s="249"/>
      <c r="F55" s="250"/>
      <c r="G55" s="25">
        <v>46</v>
      </c>
      <c r="H55" s="49">
        <f>H48+H54</f>
        <v>-158462310</v>
      </c>
      <c r="I55" s="49">
        <f>I48+I54</f>
        <v>-44644818</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-107739553</v>
      </c>
      <c r="I57" s="49">
        <f>I27+I42+I55+I56</f>
        <v>-41081974</v>
      </c>
    </row>
    <row r="58" spans="1:9" x14ac:dyDescent="0.2">
      <c r="A58" s="251" t="s">
        <v>258</v>
      </c>
      <c r="B58" s="252"/>
      <c r="C58" s="252"/>
      <c r="D58" s="252"/>
      <c r="E58" s="252"/>
      <c r="F58" s="253"/>
      <c r="G58" s="26">
        <v>49</v>
      </c>
      <c r="H58" s="48">
        <v>132013675</v>
      </c>
      <c r="I58" s="48">
        <v>68166505</v>
      </c>
    </row>
    <row r="59" spans="1:9" ht="31.15" customHeight="1" x14ac:dyDescent="0.2">
      <c r="A59" s="236" t="s">
        <v>259</v>
      </c>
      <c r="B59" s="237"/>
      <c r="C59" s="237"/>
      <c r="D59" s="237"/>
      <c r="E59" s="237"/>
      <c r="F59" s="238"/>
      <c r="G59" s="27">
        <v>50</v>
      </c>
      <c r="H59" s="50">
        <f>H57+H58</f>
        <v>24274122</v>
      </c>
      <c r="I59" s="50">
        <f>I57+I58</f>
        <v>27084531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452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448</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Normal="100" zoomScaleSheetLayoutView="100" workbookViewId="0">
      <selection activeCell="W54" sqref="W5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43738</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1566400660</v>
      </c>
      <c r="I7" s="65">
        <v>182267472</v>
      </c>
      <c r="J7" s="65">
        <v>26625605</v>
      </c>
      <c r="K7" s="65">
        <v>147604502</v>
      </c>
      <c r="L7" s="65">
        <v>60502679</v>
      </c>
      <c r="M7" s="65">
        <v>0</v>
      </c>
      <c r="N7" s="65">
        <v>171180626</v>
      </c>
      <c r="O7" s="65">
        <v>0</v>
      </c>
      <c r="P7" s="65">
        <v>0</v>
      </c>
      <c r="Q7" s="65">
        <v>0</v>
      </c>
      <c r="R7" s="65">
        <v>0</v>
      </c>
      <c r="S7" s="65">
        <v>88995306</v>
      </c>
      <c r="T7" s="65">
        <v>0</v>
      </c>
      <c r="U7" s="66">
        <f>H7+I7+J7+K7-L7+M7+N7+O7+P7+Q7+R7+S7+T7</f>
        <v>2122571492</v>
      </c>
      <c r="V7" s="65">
        <v>0</v>
      </c>
      <c r="W7" s="66">
        <f>U7+V7</f>
        <v>2122571492</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1566400660</v>
      </c>
      <c r="I10" s="66">
        <f t="shared" ref="I10:W10" si="2">I7+I8+I9</f>
        <v>182267472</v>
      </c>
      <c r="J10" s="66">
        <f t="shared" si="2"/>
        <v>26625605</v>
      </c>
      <c r="K10" s="66">
        <f>K7+K8+K9</f>
        <v>147604502</v>
      </c>
      <c r="L10" s="66">
        <f t="shared" si="2"/>
        <v>60502679</v>
      </c>
      <c r="M10" s="66">
        <f t="shared" si="2"/>
        <v>0</v>
      </c>
      <c r="N10" s="66">
        <f t="shared" si="2"/>
        <v>171180626</v>
      </c>
      <c r="O10" s="66">
        <f t="shared" si="2"/>
        <v>0</v>
      </c>
      <c r="P10" s="66">
        <f t="shared" si="2"/>
        <v>0</v>
      </c>
      <c r="Q10" s="66">
        <f t="shared" si="2"/>
        <v>0</v>
      </c>
      <c r="R10" s="66">
        <f t="shared" si="2"/>
        <v>0</v>
      </c>
      <c r="S10" s="66">
        <f t="shared" si="2"/>
        <v>88995306</v>
      </c>
      <c r="T10" s="66">
        <f t="shared" si="2"/>
        <v>0</v>
      </c>
      <c r="U10" s="66">
        <f t="shared" si="2"/>
        <v>2122571492</v>
      </c>
      <c r="V10" s="66">
        <f t="shared" si="2"/>
        <v>0</v>
      </c>
      <c r="W10" s="66">
        <f t="shared" si="2"/>
        <v>2122571492</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113141326</v>
      </c>
      <c r="U11" s="66">
        <f>H11+I11+J11+K11-L11+M11+N11+O11+P11+Q11+R11+S11+T11</f>
        <v>113141326</v>
      </c>
      <c r="V11" s="65">
        <v>0</v>
      </c>
      <c r="W11" s="66">
        <f t="shared" ref="W11:W28" si="3">U11+V11</f>
        <v>113141326</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315607</v>
      </c>
      <c r="O18" s="65">
        <v>0</v>
      </c>
      <c r="P18" s="65">
        <v>0</v>
      </c>
      <c r="Q18" s="65">
        <v>0</v>
      </c>
      <c r="R18" s="65">
        <v>0</v>
      </c>
      <c r="S18" s="65">
        <v>0</v>
      </c>
      <c r="T18" s="65">
        <v>0</v>
      </c>
      <c r="U18" s="66">
        <f t="shared" si="4"/>
        <v>315607</v>
      </c>
      <c r="V18" s="65">
        <v>0</v>
      </c>
      <c r="W18" s="66">
        <f t="shared" si="3"/>
        <v>315607</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-56809</v>
      </c>
      <c r="O20" s="65">
        <v>0</v>
      </c>
      <c r="P20" s="65">
        <v>0</v>
      </c>
      <c r="Q20" s="65">
        <v>0</v>
      </c>
      <c r="R20" s="65">
        <v>0</v>
      </c>
      <c r="S20" s="65">
        <v>0</v>
      </c>
      <c r="T20" s="65">
        <v>0</v>
      </c>
      <c r="U20" s="66">
        <f t="shared" si="4"/>
        <v>-56809</v>
      </c>
      <c r="V20" s="65">
        <v>0</v>
      </c>
      <c r="W20" s="66">
        <f t="shared" si="3"/>
        <v>-56809</v>
      </c>
    </row>
    <row r="21" spans="1:23" ht="30.75" customHeight="1" x14ac:dyDescent="0.2">
      <c r="A21" s="286" t="s">
        <v>335</v>
      </c>
      <c r="B21" s="286"/>
      <c r="C21" s="286"/>
      <c r="D21" s="286"/>
      <c r="E21" s="286"/>
      <c r="F21" s="286"/>
      <c r="G21" s="6">
        <v>15</v>
      </c>
      <c r="H21" s="65">
        <v>0</v>
      </c>
      <c r="I21" s="65">
        <v>-4392886</v>
      </c>
      <c r="J21" s="65">
        <v>0</v>
      </c>
      <c r="K21" s="65">
        <v>0</v>
      </c>
      <c r="L21" s="65">
        <v>0</v>
      </c>
      <c r="M21" s="65">
        <v>0</v>
      </c>
      <c r="N21" s="65">
        <v>0</v>
      </c>
      <c r="O21" s="65">
        <v>0</v>
      </c>
      <c r="P21" s="65">
        <v>0</v>
      </c>
      <c r="Q21" s="65">
        <v>0</v>
      </c>
      <c r="R21" s="65">
        <v>0</v>
      </c>
      <c r="S21" s="65">
        <v>0</v>
      </c>
      <c r="T21" s="65">
        <v>0</v>
      </c>
      <c r="U21" s="66">
        <f t="shared" si="4"/>
        <v>-4392886</v>
      </c>
      <c r="V21" s="65">
        <v>0</v>
      </c>
      <c r="W21" s="66">
        <f t="shared" si="3"/>
        <v>-4392886</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86" t="s">
        <v>339</v>
      </c>
      <c r="B25" s="286"/>
      <c r="C25" s="286"/>
      <c r="D25" s="286"/>
      <c r="E25" s="286"/>
      <c r="F25" s="286"/>
      <c r="G25" s="6">
        <v>19</v>
      </c>
      <c r="H25" s="65">
        <v>0</v>
      </c>
      <c r="I25" s="65">
        <v>0</v>
      </c>
      <c r="J25" s="65">
        <v>0</v>
      </c>
      <c r="K25" s="65">
        <v>0</v>
      </c>
      <c r="L25" s="65">
        <v>-8850247</v>
      </c>
      <c r="M25" s="65">
        <v>0</v>
      </c>
      <c r="N25" s="65">
        <v>0</v>
      </c>
      <c r="O25" s="65">
        <v>0</v>
      </c>
      <c r="P25" s="65">
        <v>0</v>
      </c>
      <c r="Q25" s="65">
        <v>0</v>
      </c>
      <c r="R25" s="65">
        <v>0</v>
      </c>
      <c r="S25" s="65">
        <v>-48702108</v>
      </c>
      <c r="T25" s="65">
        <v>0</v>
      </c>
      <c r="U25" s="66">
        <f t="shared" si="4"/>
        <v>-39851861</v>
      </c>
      <c r="V25" s="65">
        <v>0</v>
      </c>
      <c r="W25" s="66">
        <f t="shared" si="3"/>
        <v>-39851861</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4321861</v>
      </c>
      <c r="K27" s="65">
        <v>0</v>
      </c>
      <c r="L27" s="65">
        <v>0</v>
      </c>
      <c r="M27" s="65">
        <v>0</v>
      </c>
      <c r="N27" s="65">
        <v>32275337</v>
      </c>
      <c r="O27" s="65">
        <v>0</v>
      </c>
      <c r="P27" s="65">
        <v>0</v>
      </c>
      <c r="Q27" s="65">
        <v>0</v>
      </c>
      <c r="R27" s="65">
        <v>0</v>
      </c>
      <c r="S27" s="65">
        <v>-36597198</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1566400660</v>
      </c>
      <c r="I29" s="68">
        <f t="shared" ref="I29:W29" si="5">SUM(I10:I28)</f>
        <v>177874586</v>
      </c>
      <c r="J29" s="68">
        <f t="shared" si="5"/>
        <v>30947466</v>
      </c>
      <c r="K29" s="68">
        <f t="shared" si="5"/>
        <v>147604502</v>
      </c>
      <c r="L29" s="68">
        <f t="shared" si="5"/>
        <v>54209463</v>
      </c>
      <c r="M29" s="68">
        <f t="shared" si="5"/>
        <v>0</v>
      </c>
      <c r="N29" s="68">
        <f t="shared" si="5"/>
        <v>203714761</v>
      </c>
      <c r="O29" s="68">
        <f t="shared" si="5"/>
        <v>0</v>
      </c>
      <c r="P29" s="68">
        <f t="shared" si="5"/>
        <v>0</v>
      </c>
      <c r="Q29" s="68">
        <f t="shared" si="5"/>
        <v>0</v>
      </c>
      <c r="R29" s="68">
        <f t="shared" si="5"/>
        <v>0</v>
      </c>
      <c r="S29" s="68">
        <f t="shared" si="5"/>
        <v>3696000</v>
      </c>
      <c r="T29" s="68">
        <f t="shared" si="5"/>
        <v>113141326</v>
      </c>
      <c r="U29" s="68">
        <f t="shared" si="5"/>
        <v>2189169838</v>
      </c>
      <c r="V29" s="68">
        <f t="shared" si="5"/>
        <v>0</v>
      </c>
      <c r="W29" s="68">
        <f t="shared" si="5"/>
        <v>2189169838</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258798</v>
      </c>
      <c r="O31" s="66">
        <f t="shared" si="6"/>
        <v>0</v>
      </c>
      <c r="P31" s="66">
        <f t="shared" si="6"/>
        <v>0</v>
      </c>
      <c r="Q31" s="66">
        <f t="shared" si="6"/>
        <v>0</v>
      </c>
      <c r="R31" s="66">
        <f t="shared" si="6"/>
        <v>0</v>
      </c>
      <c r="S31" s="66">
        <f t="shared" si="6"/>
        <v>0</v>
      </c>
      <c r="T31" s="66">
        <f t="shared" si="6"/>
        <v>0</v>
      </c>
      <c r="U31" s="66">
        <f t="shared" si="6"/>
        <v>258798</v>
      </c>
      <c r="V31" s="66">
        <f t="shared" si="6"/>
        <v>0</v>
      </c>
      <c r="W31" s="66">
        <f t="shared" si="6"/>
        <v>258798</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258798</v>
      </c>
      <c r="O32" s="66">
        <f t="shared" si="7"/>
        <v>0</v>
      </c>
      <c r="P32" s="66">
        <f t="shared" si="7"/>
        <v>0</v>
      </c>
      <c r="Q32" s="66">
        <f t="shared" si="7"/>
        <v>0</v>
      </c>
      <c r="R32" s="66">
        <f t="shared" si="7"/>
        <v>0</v>
      </c>
      <c r="S32" s="66">
        <f t="shared" si="7"/>
        <v>0</v>
      </c>
      <c r="T32" s="66">
        <f t="shared" si="7"/>
        <v>113141326</v>
      </c>
      <c r="U32" s="66">
        <f t="shared" si="7"/>
        <v>113400124</v>
      </c>
      <c r="V32" s="66">
        <f t="shared" si="7"/>
        <v>0</v>
      </c>
      <c r="W32" s="66">
        <f t="shared" si="7"/>
        <v>113400124</v>
      </c>
    </row>
    <row r="33" spans="1:23" ht="30.75" customHeight="1" x14ac:dyDescent="0.2">
      <c r="A33" s="291" t="s">
        <v>346</v>
      </c>
      <c r="B33" s="291"/>
      <c r="C33" s="291"/>
      <c r="D33" s="291"/>
      <c r="E33" s="291"/>
      <c r="F33" s="291"/>
      <c r="G33" s="8">
        <v>26</v>
      </c>
      <c r="H33" s="68">
        <f>SUM(H21:H28)</f>
        <v>0</v>
      </c>
      <c r="I33" s="68">
        <f t="shared" ref="I33:W33" si="8">SUM(I21:I28)</f>
        <v>-4392886</v>
      </c>
      <c r="J33" s="68">
        <f t="shared" si="8"/>
        <v>4321861</v>
      </c>
      <c r="K33" s="68">
        <f t="shared" si="8"/>
        <v>0</v>
      </c>
      <c r="L33" s="68">
        <f t="shared" si="8"/>
        <v>-6293216</v>
      </c>
      <c r="M33" s="68">
        <f t="shared" si="8"/>
        <v>0</v>
      </c>
      <c r="N33" s="68">
        <f t="shared" si="8"/>
        <v>32275337</v>
      </c>
      <c r="O33" s="68">
        <f t="shared" si="8"/>
        <v>0</v>
      </c>
      <c r="P33" s="68">
        <f t="shared" si="8"/>
        <v>0</v>
      </c>
      <c r="Q33" s="68">
        <f t="shared" si="8"/>
        <v>0</v>
      </c>
      <c r="R33" s="68">
        <f t="shared" si="8"/>
        <v>0</v>
      </c>
      <c r="S33" s="68">
        <f t="shared" si="8"/>
        <v>-85299306</v>
      </c>
      <c r="T33" s="68">
        <f t="shared" si="8"/>
        <v>0</v>
      </c>
      <c r="U33" s="68">
        <f t="shared" si="8"/>
        <v>-46801778</v>
      </c>
      <c r="V33" s="68">
        <f t="shared" si="8"/>
        <v>0</v>
      </c>
      <c r="W33" s="68">
        <f t="shared" si="8"/>
        <v>-46801778</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1566400660</v>
      </c>
      <c r="I35" s="65">
        <v>177874586</v>
      </c>
      <c r="J35" s="65">
        <v>30947466</v>
      </c>
      <c r="K35" s="65">
        <v>147604502</v>
      </c>
      <c r="L35" s="65">
        <v>54209463</v>
      </c>
      <c r="M35" s="65">
        <v>0</v>
      </c>
      <c r="N35" s="65">
        <v>203714761</v>
      </c>
      <c r="O35" s="65">
        <v>0</v>
      </c>
      <c r="P35" s="65">
        <v>0</v>
      </c>
      <c r="Q35" s="65">
        <v>0</v>
      </c>
      <c r="R35" s="65">
        <v>0</v>
      </c>
      <c r="S35" s="65">
        <v>116837326</v>
      </c>
      <c r="T35" s="65">
        <v>0</v>
      </c>
      <c r="U35" s="69">
        <f t="shared" ref="U35:U37" si="9">H35+I35+J35+K35-L35+M35+N35+O35+P35+Q35+R35+S35+T35</f>
        <v>2189169838</v>
      </c>
      <c r="V35" s="65">
        <v>0</v>
      </c>
      <c r="W35" s="69">
        <f t="shared" ref="W35:W37" si="10">U35+V35</f>
        <v>2189169838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1566400660</v>
      </c>
      <c r="I38" s="69">
        <f t="shared" ref="I38:W38" si="11">I35+I36+I37</f>
        <v>177874586</v>
      </c>
      <c r="J38" s="69">
        <f t="shared" si="11"/>
        <v>30947466</v>
      </c>
      <c r="K38" s="69">
        <f t="shared" si="11"/>
        <v>147604502</v>
      </c>
      <c r="L38" s="69">
        <f t="shared" si="11"/>
        <v>54209463</v>
      </c>
      <c r="M38" s="69">
        <f t="shared" si="11"/>
        <v>0</v>
      </c>
      <c r="N38" s="69">
        <f t="shared" si="11"/>
        <v>203714761</v>
      </c>
      <c r="O38" s="69">
        <f t="shared" si="11"/>
        <v>0</v>
      </c>
      <c r="P38" s="69">
        <f t="shared" si="11"/>
        <v>0</v>
      </c>
      <c r="Q38" s="69">
        <f t="shared" si="11"/>
        <v>0</v>
      </c>
      <c r="R38" s="69">
        <f t="shared" si="11"/>
        <v>0</v>
      </c>
      <c r="S38" s="69">
        <f t="shared" si="11"/>
        <v>116837326</v>
      </c>
      <c r="T38" s="69">
        <f t="shared" si="11"/>
        <v>0</v>
      </c>
      <c r="U38" s="69">
        <f t="shared" si="11"/>
        <v>2189169838</v>
      </c>
      <c r="V38" s="69">
        <f t="shared" si="11"/>
        <v>0</v>
      </c>
      <c r="W38" s="69">
        <f t="shared" si="11"/>
        <v>2189169838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161553604</v>
      </c>
      <c r="U39" s="69">
        <f t="shared" ref="U39:U56" si="12">H39+I39+J39+K39-L39+M39+N39+O39+P39+Q39+R39+S39+T39</f>
        <v>161553604</v>
      </c>
      <c r="V39" s="65">
        <v>0</v>
      </c>
      <c r="W39" s="69">
        <f t="shared" ref="W39:W56" si="13">U39+V39</f>
        <v>161553604</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-851688</v>
      </c>
      <c r="J49" s="65">
        <v>0</v>
      </c>
      <c r="K49" s="65">
        <v>0</v>
      </c>
      <c r="L49" s="65">
        <v>0</v>
      </c>
      <c r="M49" s="65">
        <v>0</v>
      </c>
      <c r="N49" s="65">
        <v>0</v>
      </c>
      <c r="O49" s="65">
        <v>0</v>
      </c>
      <c r="P49" s="65">
        <v>0</v>
      </c>
      <c r="Q49" s="65">
        <v>0</v>
      </c>
      <c r="R49" s="65">
        <v>0</v>
      </c>
      <c r="S49" s="65">
        <v>0</v>
      </c>
      <c r="T49" s="65">
        <v>0</v>
      </c>
      <c r="U49" s="69">
        <f>H49+I49+J49+K49-L49+M49+N49+O49+P49+Q49+R49+S49+T49</f>
        <v>-851688</v>
      </c>
      <c r="V49" s="65">
        <v>0</v>
      </c>
      <c r="W49" s="69">
        <f t="shared" si="13"/>
        <v>-851688</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-5763985</v>
      </c>
      <c r="M53" s="65">
        <v>0</v>
      </c>
      <c r="N53" s="65">
        <v>0</v>
      </c>
      <c r="O53" s="65">
        <v>0</v>
      </c>
      <c r="P53" s="65">
        <v>0</v>
      </c>
      <c r="Q53" s="65">
        <v>0</v>
      </c>
      <c r="R53" s="65">
        <v>0</v>
      </c>
      <c r="S53" s="65">
        <v>-62907553</v>
      </c>
      <c r="T53" s="65">
        <v>0</v>
      </c>
      <c r="U53" s="69">
        <f t="shared" si="12"/>
        <v>-57143568</v>
      </c>
      <c r="V53" s="65">
        <v>0</v>
      </c>
      <c r="W53" s="69">
        <f t="shared" si="13"/>
        <v>-57143568</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5657066</v>
      </c>
      <c r="K55" s="65">
        <v>0</v>
      </c>
      <c r="L55" s="65">
        <v>0</v>
      </c>
      <c r="M55" s="65">
        <v>0</v>
      </c>
      <c r="N55" s="65">
        <v>43404232</v>
      </c>
      <c r="O55" s="65">
        <v>0</v>
      </c>
      <c r="P55" s="65">
        <v>0</v>
      </c>
      <c r="Q55" s="65">
        <v>0</v>
      </c>
      <c r="R55" s="65">
        <v>0</v>
      </c>
      <c r="S55" s="65">
        <v>-49061298</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1566400660</v>
      </c>
      <c r="I57" s="70">
        <f t="shared" ref="I57:W57" si="14">SUM(I38:I56)</f>
        <v>177022898</v>
      </c>
      <c r="J57" s="70">
        <f t="shared" si="14"/>
        <v>36604532</v>
      </c>
      <c r="K57" s="70">
        <f t="shared" si="14"/>
        <v>147604502</v>
      </c>
      <c r="L57" s="70">
        <f t="shared" si="14"/>
        <v>48445478</v>
      </c>
      <c r="M57" s="70">
        <f t="shared" si="14"/>
        <v>0</v>
      </c>
      <c r="N57" s="70">
        <f t="shared" si="14"/>
        <v>247118993</v>
      </c>
      <c r="O57" s="70">
        <f t="shared" si="14"/>
        <v>0</v>
      </c>
      <c r="P57" s="70">
        <f t="shared" si="14"/>
        <v>0</v>
      </c>
      <c r="Q57" s="70">
        <f t="shared" si="14"/>
        <v>0</v>
      </c>
      <c r="R57" s="70">
        <f t="shared" si="14"/>
        <v>0</v>
      </c>
      <c r="S57" s="70">
        <f t="shared" si="14"/>
        <v>4868475</v>
      </c>
      <c r="T57" s="70">
        <f t="shared" si="14"/>
        <v>161553604</v>
      </c>
      <c r="U57" s="70">
        <f t="shared" si="14"/>
        <v>2292728186</v>
      </c>
      <c r="V57" s="70">
        <f t="shared" si="14"/>
        <v>0</v>
      </c>
      <c r="W57" s="70">
        <f t="shared" si="14"/>
        <v>2292728186</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161553604</v>
      </c>
      <c r="U60" s="69">
        <f t="shared" si="16"/>
        <v>161553604</v>
      </c>
      <c r="V60" s="69">
        <f t="shared" si="16"/>
        <v>0</v>
      </c>
      <c r="W60" s="69">
        <f t="shared" si="16"/>
        <v>161553604</v>
      </c>
    </row>
    <row r="61" spans="1:23" ht="29.25" customHeight="1" x14ac:dyDescent="0.2">
      <c r="A61" s="285" t="s">
        <v>354</v>
      </c>
      <c r="B61" s="285"/>
      <c r="C61" s="285"/>
      <c r="D61" s="285"/>
      <c r="E61" s="285"/>
      <c r="F61" s="285"/>
      <c r="G61" s="9">
        <v>52</v>
      </c>
      <c r="H61" s="70">
        <f>SUM(H49:H56)</f>
        <v>0</v>
      </c>
      <c r="I61" s="70">
        <f t="shared" ref="I61:W61" si="17">SUM(I49:I56)</f>
        <v>-851688</v>
      </c>
      <c r="J61" s="70">
        <f t="shared" si="17"/>
        <v>5657066</v>
      </c>
      <c r="K61" s="70">
        <f t="shared" si="17"/>
        <v>0</v>
      </c>
      <c r="L61" s="70">
        <f t="shared" si="17"/>
        <v>-5763985</v>
      </c>
      <c r="M61" s="70">
        <f t="shared" si="17"/>
        <v>0</v>
      </c>
      <c r="N61" s="70">
        <f t="shared" si="17"/>
        <v>43404232</v>
      </c>
      <c r="O61" s="70">
        <f t="shared" si="17"/>
        <v>0</v>
      </c>
      <c r="P61" s="70">
        <f t="shared" si="17"/>
        <v>0</v>
      </c>
      <c r="Q61" s="70">
        <f t="shared" si="17"/>
        <v>0</v>
      </c>
      <c r="R61" s="70">
        <f t="shared" si="17"/>
        <v>0</v>
      </c>
      <c r="S61" s="70">
        <f t="shared" si="17"/>
        <v>-111968851</v>
      </c>
      <c r="T61" s="70">
        <f t="shared" si="17"/>
        <v>0</v>
      </c>
      <c r="U61" s="70">
        <f t="shared" si="17"/>
        <v>-57995256</v>
      </c>
      <c r="V61" s="70">
        <f t="shared" si="17"/>
        <v>0</v>
      </c>
      <c r="W61" s="70">
        <f t="shared" si="17"/>
        <v>-57995256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27" sqref="M27"/>
    </sheetView>
  </sheetViews>
  <sheetFormatPr defaultRowHeight="12.75" x14ac:dyDescent="0.2"/>
  <sheetData>
    <row r="1" spans="1:9" x14ac:dyDescent="0.2">
      <c r="A1" s="314" t="s">
        <v>454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http://schemas.microsoft.com/office/2006/documentManagement/types"/>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2019-10-23T08:53:14Z</cp:lastPrinted>
  <dcterms:created xsi:type="dcterms:W3CDTF">2008-10-17T11:51:54Z</dcterms:created>
  <dcterms:modified xsi:type="dcterms:W3CDTF">2019-10-23T08:53:21Z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